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lani\Documents\"/>
    </mc:Choice>
  </mc:AlternateContent>
  <xr:revisionPtr revIDLastSave="0" documentId="13_ncr:1_{F7F07342-5196-4DBB-8A50-6D401FCD6248}" xr6:coauthVersionLast="36" xr6:coauthVersionMax="36" xr10:uidLastSave="{00000000-0000-0000-0000-000000000000}"/>
  <bookViews>
    <workbookView xWindow="1275" yWindow="105" windowWidth="5955" windowHeight="6525" firstSheet="3" activeTab="8" xr2:uid="{00000000-000D-0000-FFFF-FFFF00000000}"/>
  </bookViews>
  <sheets>
    <sheet name="Tabel 1 - Sml. 1.kv. 2.kv." sheetId="38" state="hidden" r:id="rId1"/>
    <sheet name="Tabel 2 Fordelt på udvalg" sheetId="36" state="hidden" r:id="rId2"/>
    <sheet name="Tabel 3 Fordelt på udgifter" sheetId="35" state="hidden" r:id="rId3"/>
    <sheet name="Samlet" sheetId="29" r:id="rId4"/>
    <sheet name="Ø &amp; E" sheetId="33" r:id="rId5"/>
    <sheet name="P &amp; T" sheetId="32" r:id="rId6"/>
    <sheet name="B &amp; L" sheetId="31" r:id="rId7"/>
    <sheet name="K &amp; F" sheetId="26" r:id="rId8"/>
    <sheet name="S &amp; S" sheetId="27" r:id="rId9"/>
    <sheet name="A &amp; I" sheetId="37" r:id="rId10"/>
    <sheet name="Ø &amp; E Simpel" sheetId="39" state="hidden" r:id="rId11"/>
  </sheets>
  <definedNames>
    <definedName name="_xlnm.Print_Area" localSheetId="9">'A &amp; I'!$A$1:$D$40</definedName>
    <definedName name="_xlnm.Print_Area" localSheetId="6">'B &amp; L'!$A$1:$F$55</definedName>
    <definedName name="_xlnm.Print_Area" localSheetId="7">'K &amp; F'!$A$1:$F$23</definedName>
    <definedName name="_xlnm.Print_Area" localSheetId="5">'P &amp; T'!$A$1:$F$27</definedName>
    <definedName name="_xlnm.Print_Area" localSheetId="8">'S &amp; S'!$A$1:$F$88</definedName>
    <definedName name="_xlnm.Print_Area" localSheetId="3">Samlet!$A$1:$F$25</definedName>
    <definedName name="_xlnm.Print_Area" localSheetId="4">'Ø &amp; E'!$A$1:$F$34</definedName>
    <definedName name="_xlnm.Print_Area" localSheetId="10">'Ø &amp; E Simpel'!$A$1:$F$18</definedName>
    <definedName name="_xlnm.Print_Titles" localSheetId="9">'A &amp; I'!$1:$3</definedName>
    <definedName name="_xlnm.Print_Titles" localSheetId="6">'B &amp; L'!$1:$3</definedName>
    <definedName name="_xlnm.Print_Titles" localSheetId="7">'K &amp; F'!$1:$3</definedName>
    <definedName name="_xlnm.Print_Titles" localSheetId="5">'P &amp; T'!$1:$3</definedName>
    <definedName name="_xlnm.Print_Titles" localSheetId="8">'S &amp; S'!$1:$3</definedName>
    <definedName name="_xlnm.Print_Titles" localSheetId="4">'Ø &amp; E'!$1:$3</definedName>
    <definedName name="_xlnm.Print_Titles" localSheetId="10">'Ø &amp; E Simpel'!$1:$3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36" l="1"/>
  <c r="D10" i="29"/>
  <c r="D25" i="33" l="1"/>
  <c r="B25" i="33"/>
  <c r="F13" i="35" l="1"/>
  <c r="E13" i="35"/>
  <c r="F14" i="35"/>
  <c r="E14" i="35"/>
  <c r="E12" i="35"/>
  <c r="F14" i="29"/>
  <c r="F15" i="29" l="1"/>
  <c r="B4" i="35" l="1"/>
  <c r="B5" i="35"/>
  <c r="F15" i="39" l="1"/>
  <c r="E15" i="39"/>
  <c r="F14" i="39"/>
  <c r="E14" i="39"/>
  <c r="F13" i="39"/>
  <c r="E13" i="39"/>
  <c r="F12" i="39"/>
  <c r="E12" i="39"/>
  <c r="D11" i="39"/>
  <c r="B11" i="39"/>
  <c r="F10" i="39"/>
  <c r="E10" i="39"/>
  <c r="F9" i="39"/>
  <c r="E9" i="39"/>
  <c r="D8" i="39"/>
  <c r="C8" i="39"/>
  <c r="B8" i="39"/>
  <c r="F7" i="39"/>
  <c r="E7" i="39"/>
  <c r="F6" i="39"/>
  <c r="E6" i="39"/>
  <c r="F5" i="39"/>
  <c r="E5" i="39"/>
  <c r="D4" i="39"/>
  <c r="C4" i="39"/>
  <c r="B4" i="39"/>
  <c r="C18" i="39" l="1"/>
  <c r="F11" i="39"/>
  <c r="F17" i="39"/>
  <c r="F4" i="39"/>
  <c r="E11" i="39"/>
  <c r="F8" i="39"/>
  <c r="B18" i="39"/>
  <c r="E8" i="39"/>
  <c r="D18" i="39"/>
  <c r="E4" i="39"/>
  <c r="F18" i="39" l="1"/>
  <c r="E18" i="39"/>
  <c r="F16" i="39"/>
  <c r="D7" i="29" l="1"/>
  <c r="F16" i="32"/>
  <c r="E4" i="32"/>
  <c r="D27" i="32"/>
  <c r="C27" i="32"/>
  <c r="B27" i="32"/>
  <c r="F21" i="32"/>
  <c r="E21" i="32"/>
  <c r="F18" i="32"/>
  <c r="E18" i="32"/>
  <c r="E16" i="32"/>
  <c r="F8" i="32"/>
  <c r="E8" i="32"/>
  <c r="F6" i="32"/>
  <c r="E6" i="32"/>
  <c r="E25" i="32" s="1"/>
  <c r="F4" i="32"/>
  <c r="D23" i="26"/>
  <c r="C23" i="26"/>
  <c r="C7" i="29" s="1"/>
  <c r="B23" i="26"/>
  <c r="B7" i="29" s="1"/>
  <c r="E21" i="26"/>
  <c r="F18" i="26"/>
  <c r="E18" i="26"/>
  <c r="E22" i="26" s="1"/>
  <c r="F13" i="26"/>
  <c r="E13" i="26"/>
  <c r="F11" i="26"/>
  <c r="F22" i="26" s="1"/>
  <c r="E11" i="26"/>
  <c r="F6" i="26"/>
  <c r="E6" i="26"/>
  <c r="F4" i="26"/>
  <c r="E4" i="26"/>
  <c r="D38" i="37"/>
  <c r="D39" i="37"/>
  <c r="C9" i="38"/>
  <c r="E23" i="26" l="1"/>
  <c r="E7" i="29" s="1"/>
  <c r="F23" i="26"/>
  <c r="F7" i="29" s="1"/>
  <c r="F21" i="26"/>
  <c r="F26" i="32"/>
  <c r="F27" i="32"/>
  <c r="E27" i="32"/>
  <c r="F25" i="32"/>
  <c r="E26" i="32"/>
  <c r="F9" i="27"/>
  <c r="F84" i="27"/>
  <c r="E84" i="27"/>
  <c r="D83" i="27"/>
  <c r="F83" i="27" s="1"/>
  <c r="C83" i="27"/>
  <c r="B83" i="27"/>
  <c r="F81" i="27"/>
  <c r="E81" i="27"/>
  <c r="D80" i="27"/>
  <c r="C80" i="27"/>
  <c r="C5" i="35" s="1"/>
  <c r="B80" i="27"/>
  <c r="B78" i="27"/>
  <c r="F78" i="27" s="1"/>
  <c r="F75" i="27"/>
  <c r="E75" i="27"/>
  <c r="F73" i="27"/>
  <c r="E73" i="27"/>
  <c r="F72" i="27"/>
  <c r="E72" i="27"/>
  <c r="E67" i="27"/>
  <c r="C67" i="27"/>
  <c r="C51" i="27" s="1"/>
  <c r="F51" i="27" s="1"/>
  <c r="F87" i="27" s="1"/>
  <c r="D65" i="27"/>
  <c r="F65" i="27" s="1"/>
  <c r="B65" i="27"/>
  <c r="F64" i="27"/>
  <c r="E64" i="27"/>
  <c r="D62" i="27"/>
  <c r="B62" i="27"/>
  <c r="F60" i="27"/>
  <c r="E60" i="27"/>
  <c r="F59" i="27"/>
  <c r="E59" i="27"/>
  <c r="F54" i="27"/>
  <c r="E54" i="27"/>
  <c r="F53" i="27"/>
  <c r="E53" i="27"/>
  <c r="E51" i="27"/>
  <c r="F49" i="27"/>
  <c r="E49" i="27"/>
  <c r="B45" i="27"/>
  <c r="F45" i="27" s="1"/>
  <c r="B44" i="27"/>
  <c r="F44" i="27" s="1"/>
  <c r="F41" i="27"/>
  <c r="E41" i="27"/>
  <c r="B34" i="27"/>
  <c r="F30" i="27"/>
  <c r="E30" i="27"/>
  <c r="B30" i="27"/>
  <c r="B26" i="27"/>
  <c r="B25" i="27" s="1"/>
  <c r="D25" i="27"/>
  <c r="C25" i="27"/>
  <c r="F22" i="27"/>
  <c r="F21" i="27" s="1"/>
  <c r="E22" i="27"/>
  <c r="E21" i="27" s="1"/>
  <c r="D21" i="27"/>
  <c r="C21" i="27"/>
  <c r="B21" i="27"/>
  <c r="B20" i="27"/>
  <c r="F20" i="27" s="1"/>
  <c r="B16" i="27"/>
  <c r="F16" i="27" s="1"/>
  <c r="F14" i="27"/>
  <c r="E14" i="27"/>
  <c r="B12" i="27"/>
  <c r="F12" i="27" s="1"/>
  <c r="F11" i="27"/>
  <c r="E11" i="27"/>
  <c r="B11" i="27"/>
  <c r="E9" i="27"/>
  <c r="F8" i="27"/>
  <c r="E8" i="27"/>
  <c r="F5" i="27"/>
  <c r="F4" i="27" s="1"/>
  <c r="E5" i="27"/>
  <c r="E4" i="27" s="1"/>
  <c r="D4" i="27"/>
  <c r="C4" i="27"/>
  <c r="C88" i="27" s="1"/>
  <c r="C8" i="29" s="1"/>
  <c r="B4" i="27"/>
  <c r="E16" i="27" l="1"/>
  <c r="B29" i="27"/>
  <c r="E29" i="27" s="1"/>
  <c r="E86" i="27" s="1"/>
  <c r="E88" i="27" s="1"/>
  <c r="E8" i="29" s="1"/>
  <c r="E65" i="27"/>
  <c r="E25" i="27"/>
  <c r="E87" i="27"/>
  <c r="D88" i="27"/>
  <c r="D8" i="29" s="1"/>
  <c r="E26" i="27"/>
  <c r="F62" i="27"/>
  <c r="E83" i="27"/>
  <c r="F26" i="27"/>
  <c r="E44" i="27"/>
  <c r="F80" i="27"/>
  <c r="F86" i="27" s="1"/>
  <c r="F88" i="27" s="1"/>
  <c r="F8" i="29" s="1"/>
  <c r="F29" i="27"/>
  <c r="F25" i="27"/>
  <c r="B88" i="27"/>
  <c r="B8" i="29" s="1"/>
  <c r="E12" i="27"/>
  <c r="E80" i="27"/>
  <c r="E20" i="27"/>
  <c r="E34" i="27"/>
  <c r="E45" i="27"/>
  <c r="F34" i="27"/>
  <c r="F67" i="27"/>
  <c r="E78" i="27"/>
  <c r="E62" i="27"/>
  <c r="B60" i="31"/>
  <c r="F47" i="31"/>
  <c r="E47" i="31"/>
  <c r="F45" i="31"/>
  <c r="E45" i="31"/>
  <c r="D7" i="35" s="1"/>
  <c r="E7" i="35" s="1"/>
  <c r="E43" i="31"/>
  <c r="D43" i="31"/>
  <c r="C43" i="31"/>
  <c r="B43" i="31"/>
  <c r="D41" i="31"/>
  <c r="F41" i="31" s="1"/>
  <c r="D39" i="31"/>
  <c r="F39" i="31" s="1"/>
  <c r="C39" i="31"/>
  <c r="C38" i="31" s="1"/>
  <c r="C55" i="31" s="1"/>
  <c r="B38" i="31"/>
  <c r="D30" i="31"/>
  <c r="D26" i="31" s="1"/>
  <c r="F27" i="31"/>
  <c r="E27" i="31"/>
  <c r="C26" i="31"/>
  <c r="B26" i="31"/>
  <c r="F23" i="31"/>
  <c r="F22" i="31" s="1"/>
  <c r="E23" i="31"/>
  <c r="E22" i="31"/>
  <c r="D22" i="31"/>
  <c r="C22" i="31"/>
  <c r="B22" i="31"/>
  <c r="B19" i="31"/>
  <c r="E19" i="31" s="1"/>
  <c r="F14" i="31"/>
  <c r="E14" i="31"/>
  <c r="B5" i="31"/>
  <c r="B4" i="31" s="1"/>
  <c r="C4" i="31"/>
  <c r="B59" i="31" l="1"/>
  <c r="C6" i="29"/>
  <c r="D5" i="31"/>
  <c r="F43" i="31"/>
  <c r="E30" i="31"/>
  <c r="E39" i="31"/>
  <c r="E38" i="31" s="1"/>
  <c r="E53" i="31" s="1"/>
  <c r="E26" i="31"/>
  <c r="F19" i="31"/>
  <c r="E41" i="31"/>
  <c r="E90" i="27"/>
  <c r="F30" i="31"/>
  <c r="F26" i="31" s="1"/>
  <c r="D38" i="31"/>
  <c r="B55" i="31"/>
  <c r="B6" i="29" s="1"/>
  <c r="F38" i="31"/>
  <c r="E5" i="31"/>
  <c r="E4" i="31" s="1"/>
  <c r="E54" i="31" s="1"/>
  <c r="F15" i="35"/>
  <c r="F12" i="35"/>
  <c r="E55" i="31" l="1"/>
  <c r="E6" i="29" s="1"/>
  <c r="F5" i="31"/>
  <c r="F4" i="31" s="1"/>
  <c r="D4" i="31"/>
  <c r="D55" i="31" s="1"/>
  <c r="D6" i="29" s="1"/>
  <c r="F53" i="31"/>
  <c r="F55" i="31"/>
  <c r="F6" i="29" s="1"/>
  <c r="F13" i="29"/>
  <c r="F5" i="29"/>
  <c r="B40" i="37" l="1"/>
  <c r="B9" i="29" s="1"/>
  <c r="D36" i="37"/>
  <c r="C36" i="37" s="1"/>
  <c r="D34" i="37"/>
  <c r="C34" i="37" s="1"/>
  <c r="D32" i="37"/>
  <c r="C32" i="37" s="1"/>
  <c r="D30" i="37"/>
  <c r="C30" i="37" s="1"/>
  <c r="D28" i="37"/>
  <c r="C28" i="37" s="1"/>
  <c r="D26" i="37"/>
  <c r="C26" i="37" s="1"/>
  <c r="D24" i="37"/>
  <c r="C24" i="37" s="1"/>
  <c r="D22" i="37"/>
  <c r="D20" i="37"/>
  <c r="C20" i="37" s="1"/>
  <c r="D18" i="37"/>
  <c r="C18" i="37" s="1"/>
  <c r="D16" i="37"/>
  <c r="C16" i="37" s="1"/>
  <c r="D14" i="37"/>
  <c r="C14" i="37" s="1"/>
  <c r="D12" i="37"/>
  <c r="C12" i="37" s="1"/>
  <c r="D10" i="37"/>
  <c r="C10" i="37"/>
  <c r="D4" i="37"/>
  <c r="C4" i="37" s="1"/>
  <c r="D40" i="37" l="1"/>
  <c r="C22" i="37"/>
  <c r="C40" i="37" s="1"/>
  <c r="D9" i="29" s="1"/>
  <c r="B45" i="37" l="1"/>
  <c r="E9" i="29"/>
  <c r="C4" i="33"/>
  <c r="C34" i="33" s="1"/>
  <c r="D11" i="33"/>
  <c r="C11" i="33"/>
  <c r="B11" i="33"/>
  <c r="F14" i="33"/>
  <c r="E14" i="33"/>
  <c r="F12" i="33"/>
  <c r="E12" i="33"/>
  <c r="D8" i="38" l="1"/>
  <c r="E8" i="38" s="1"/>
  <c r="E5" i="35"/>
  <c r="D5" i="35" s="1"/>
  <c r="F11" i="33"/>
  <c r="E11" i="33"/>
  <c r="E9" i="36" l="1"/>
  <c r="D9" i="36"/>
  <c r="C9" i="36"/>
  <c r="B9" i="36"/>
  <c r="B8" i="35" l="1"/>
  <c r="B6" i="35"/>
  <c r="B9" i="35" l="1"/>
  <c r="F9" i="33"/>
  <c r="B16" i="33"/>
  <c r="F25" i="33" l="1"/>
  <c r="F23" i="33" l="1"/>
  <c r="D4" i="33" l="1"/>
  <c r="B4" i="33"/>
  <c r="B34" i="33" s="1"/>
  <c r="D6" i="38" l="1"/>
  <c r="E6" i="38" s="1"/>
  <c r="D7" i="36"/>
  <c r="C7" i="36"/>
  <c r="B7" i="36"/>
  <c r="E7" i="36" l="1"/>
  <c r="F7" i="36"/>
  <c r="C4" i="29"/>
  <c r="C4" i="36" s="1"/>
  <c r="B4" i="29"/>
  <c r="E25" i="33"/>
  <c r="E32" i="33" s="1"/>
  <c r="E23" i="33"/>
  <c r="F19" i="33"/>
  <c r="E19" i="33"/>
  <c r="F17" i="33"/>
  <c r="E17" i="33"/>
  <c r="D16" i="33"/>
  <c r="F7" i="33"/>
  <c r="E7" i="33"/>
  <c r="F5" i="33"/>
  <c r="E5" i="33"/>
  <c r="F4" i="33"/>
  <c r="E4" i="33"/>
  <c r="C5" i="29"/>
  <c r="C5" i="36" s="1"/>
  <c r="B4" i="36" l="1"/>
  <c r="E5" i="29"/>
  <c r="D4" i="38" s="1"/>
  <c r="E4" i="38" s="1"/>
  <c r="B5" i="29"/>
  <c r="B5" i="36" s="1"/>
  <c r="B30" i="32"/>
  <c r="F16" i="33"/>
  <c r="F34" i="33" s="1"/>
  <c r="F4" i="29" s="1"/>
  <c r="D34" i="33"/>
  <c r="D4" i="29" s="1"/>
  <c r="D4" i="36" s="1"/>
  <c r="F32" i="33"/>
  <c r="E8" i="35"/>
  <c r="D8" i="35" s="1"/>
  <c r="F8" i="35" s="1"/>
  <c r="E6" i="35"/>
  <c r="D6" i="35" s="1"/>
  <c r="F6" i="35" s="1"/>
  <c r="D5" i="29"/>
  <c r="F9" i="29"/>
  <c r="F5" i="35" s="1"/>
  <c r="E16" i="33"/>
  <c r="E9" i="33"/>
  <c r="E33" i="33" s="1"/>
  <c r="F9" i="36" l="1"/>
  <c r="D5" i="36"/>
  <c r="F4" i="36"/>
  <c r="E5" i="36"/>
  <c r="F5" i="36"/>
  <c r="E34" i="33"/>
  <c r="E4" i="29" s="1"/>
  <c r="D3" i="38" s="1"/>
  <c r="E3" i="38" s="1"/>
  <c r="F7" i="35"/>
  <c r="F33" i="33"/>
  <c r="D6" i="36"/>
  <c r="E4" i="36" l="1"/>
  <c r="D5" i="38"/>
  <c r="E5" i="38" s="1"/>
  <c r="F6" i="36" l="1"/>
  <c r="E6" i="36"/>
  <c r="B6" i="36"/>
  <c r="C6" i="36"/>
  <c r="C8" i="36"/>
  <c r="B8" i="36"/>
  <c r="B10" i="36" l="1"/>
  <c r="B10" i="29"/>
  <c r="D7" i="38"/>
  <c r="E7" i="38" s="1"/>
  <c r="C10" i="36"/>
  <c r="D8" i="36"/>
  <c r="E8" i="36" l="1"/>
  <c r="E10" i="36" s="1"/>
  <c r="B9" i="38"/>
  <c r="F16" i="29"/>
  <c r="F8" i="36" l="1"/>
  <c r="F10" i="36" s="1"/>
  <c r="D9" i="38"/>
  <c r="F10" i="29"/>
  <c r="F23" i="29" s="1"/>
  <c r="E10" i="29"/>
  <c r="E4" i="35" s="1"/>
  <c r="D4" i="35" s="1"/>
  <c r="C10" i="29"/>
  <c r="C4" i="35" l="1"/>
  <c r="F4" i="35" s="1"/>
  <c r="E23" i="29"/>
  <c r="C9" i="35" l="1"/>
  <c r="E9" i="35"/>
  <c r="E23" i="35" s="1"/>
  <c r="D9" i="35"/>
  <c r="F9" i="35" l="1"/>
  <c r="F23" i="35" s="1"/>
</calcChain>
</file>

<file path=xl/sharedStrings.xml><?xml version="1.0" encoding="utf-8"?>
<sst xmlns="http://schemas.openxmlformats.org/spreadsheetml/2006/main" count="388" uniqueCount="261">
  <si>
    <t>I alt</t>
  </si>
  <si>
    <t>Udvalget for Økonomi og Erhverv</t>
  </si>
  <si>
    <t>Udvalget for Plan og Teknik</t>
  </si>
  <si>
    <t>Udvalget for Kultur og Fritid</t>
  </si>
  <si>
    <t>Udvalget for Social og Sundhed</t>
  </si>
  <si>
    <t>Udvalget for Arbejdsmarked og Integration</t>
  </si>
  <si>
    <t>Renter og grarantiprovision</t>
  </si>
  <si>
    <t>Det skrå skatteloft</t>
  </si>
  <si>
    <t>Grundskyld</t>
  </si>
  <si>
    <t>Dækningsafgift af offentlige ejendomme</t>
  </si>
  <si>
    <t>Afdrag på lån</t>
  </si>
  <si>
    <t>Forventet regnskabs-resultat 2018</t>
  </si>
  <si>
    <t>Samlede merindtægter/mindre udgifter</t>
  </si>
  <si>
    <t>Udvalget for Børn og Læring</t>
  </si>
  <si>
    <t>I alt netto drift</t>
  </si>
  <si>
    <t>Samlede merudgifter/mindre indtægter</t>
  </si>
  <si>
    <t>Sundhedsområdet</t>
  </si>
  <si>
    <t>Skoleområdet</t>
  </si>
  <si>
    <t>Ungdomsuddannelser</t>
  </si>
  <si>
    <t>Folkeoplysning</t>
  </si>
  <si>
    <t>Dagtilbud</t>
  </si>
  <si>
    <t>Dagpleje</t>
  </si>
  <si>
    <t>Tilbud til børn og unge med særlige behov mv.</t>
  </si>
  <si>
    <t>Forebyggende foranstaltninger</t>
  </si>
  <si>
    <t>Plejefamilier</t>
  </si>
  <si>
    <t>Central refusion</t>
  </si>
  <si>
    <t>Kontante ydelser</t>
  </si>
  <si>
    <t>Døgninstitutioner og opholdssteder</t>
  </si>
  <si>
    <t>Daginstitutioner</t>
  </si>
  <si>
    <t>Integration</t>
  </si>
  <si>
    <t>Intregrationsydelse - mindre udgift</t>
  </si>
  <si>
    <t>Danskundervisning, færre kursister</t>
  </si>
  <si>
    <t>Tolkeudgift, mentorer og aktivering</t>
  </si>
  <si>
    <t>Grundtilskud - mindre tilskud</t>
  </si>
  <si>
    <t>Tilpasning refusion til mindre udgifter</t>
  </si>
  <si>
    <t>Førtidspension</t>
  </si>
  <si>
    <t>Sygedagpenge</t>
  </si>
  <si>
    <t>Uddannelses- og kontanthjælp</t>
  </si>
  <si>
    <t>Refusion reduceres med 3 mio.</t>
  </si>
  <si>
    <t>Revalidering</t>
  </si>
  <si>
    <t>Fleksjob</t>
  </si>
  <si>
    <t>Ressourceforløb</t>
  </si>
  <si>
    <t>Jobafklaring</t>
  </si>
  <si>
    <t>Ledighedsydelse</t>
  </si>
  <si>
    <t>Beskæftigelsesordninger (refusion)</t>
  </si>
  <si>
    <t>Jobrotation</t>
  </si>
  <si>
    <t>Jobrotation er ikke så aktuel grundet lav ledighed, samtidig er der sket mindre regeljusteringer</t>
  </si>
  <si>
    <t>Øvrige (bl.a. EGU, forsikrede ledige)</t>
  </si>
  <si>
    <t>Byudvikling, bolig- og miljøforanstaltninger</t>
  </si>
  <si>
    <t>Redningsberedskab</t>
  </si>
  <si>
    <t>Øvrige</t>
  </si>
  <si>
    <t>Kollektiv trafik og handikapkørsel</t>
  </si>
  <si>
    <t>Poltisk organisation</t>
  </si>
  <si>
    <t>Administrativ organisation</t>
  </si>
  <si>
    <t>Erhvervsudvikling, turisme og landdistrikter</t>
  </si>
  <si>
    <t>Fællesudgifter og administration mv.</t>
  </si>
  <si>
    <t>Puljer (løn og barsel, tjenestemænd, forsikring mv.)</t>
  </si>
  <si>
    <t>Kollektiv trafik</t>
  </si>
  <si>
    <t>Ejendomme</t>
  </si>
  <si>
    <t>Grønne områder</t>
  </si>
  <si>
    <t>Miljø og natur</t>
  </si>
  <si>
    <t>Vejvæsen</t>
  </si>
  <si>
    <t>Vinterforanstaltninger</t>
  </si>
  <si>
    <t>Ældreboliger</t>
  </si>
  <si>
    <t>På misbrugsområdet er der en stigning i udgiften på behandling af borgere i substitutionsklinikken på 1,1 mio. kr., som skyldes at afregningstaksten er steget. Taksten er steget som følge af nye krav fra Styrelsen for patientsikkerhed.</t>
  </si>
  <si>
    <t>For tilskud til merudgifter for voksne med nedsat funktionsevne forventes et mindreforbrug på 0,5 mio. kr. Mindreforbruget skyldes, at en ankeafgørelse har medført, at ikke helt så mange er berettiget til refusion.</t>
  </si>
  <si>
    <t>Frivilligt socialt arbejde</t>
  </si>
  <si>
    <t>Korrigeret budget
ekskl. budget-overførsler</t>
  </si>
  <si>
    <t>Budget- overførsler fra 2017 til 2018</t>
  </si>
  <si>
    <t>(Ekskl. Overførsler)</t>
  </si>
  <si>
    <t>(Inkl. overførsler)</t>
  </si>
  <si>
    <t>Færre elever på efterskoler svarende til en mindreudgift på 2,1 mio kr.</t>
  </si>
  <si>
    <t xml:space="preserve">Øgede udgifter til elevbefordring på 0,4 mio. kr. især på grund af flere elever i specialklasser. </t>
  </si>
  <si>
    <t>Sundhedsudgifter (tandpleje og sundhedspleje)</t>
  </si>
  <si>
    <t>Folkeskolen (skoler, SFO, PPR og befordring)</t>
  </si>
  <si>
    <t>Forventet afvigelse                                (- = mindreforbrug)</t>
  </si>
  <si>
    <t>Forventet afvigelse                                           (- = mindreforbrug)</t>
  </si>
  <si>
    <t>Forventet afvigelse
(- = mindreforbrug)</t>
  </si>
  <si>
    <t>(Ekskl. overførsler)</t>
  </si>
  <si>
    <t>Forventet afvigelse 
(- = mindreforbrug)</t>
  </si>
  <si>
    <t>Biblioteker</t>
  </si>
  <si>
    <t>Idrætsfaciliteter for børn og unge</t>
  </si>
  <si>
    <t>Folkeoplysning og fritidsaktiviteter</t>
  </si>
  <si>
    <t>Kulturel virksomhed</t>
  </si>
  <si>
    <t>Ejendomme og øvrige fritidsfaciliteter</t>
  </si>
  <si>
    <t>Forventet afvigelse 
 (- = mindreforbrug)</t>
  </si>
  <si>
    <t>Korrigeret budget</t>
  </si>
  <si>
    <t>Forventet afvigelse   
(- = mindreforbrug)</t>
  </si>
  <si>
    <t>Efterreguleringer for 2017 og midtvejsregulering for 2018 vedrørende beskæftigelsestilskud</t>
  </si>
  <si>
    <t>Budgetforudsætninger</t>
  </si>
  <si>
    <t>Total:</t>
  </si>
  <si>
    <t xml:space="preserve">Fælles redningsbereskab med Esbjerg og Fanø kommuner. Beløbet betales primo 2018. </t>
  </si>
  <si>
    <t>På biblioteksområdet forventes det, at alle de overførte midler fra 2017 på 0,8 mio. kr. bruges i 2018. Der er lavet en plan for besparelser, som først har fuld virkning fra 2019.</t>
  </si>
  <si>
    <t>Der forventes overskud på 0,4 kr. vedr. pulje afsat til at imødegå eventuelt momstab ved ændring i selvejende institutioners momsregistrering.</t>
  </si>
  <si>
    <t>Merforbrug vedrører primært halområdet, hvor forskellige forhold over årene på enkelte anlæg har betydet forskel mellem de afsatte budgetter og tilskud jfr. harmoniseringsprincipper/indgåede kontrakter.</t>
  </si>
  <si>
    <t>Samtidig forventes det, at der bruges i størrelsesordenen 0,3 mio. kr. af beløb overført fra 2017.</t>
  </si>
  <si>
    <t>Der skønnes et mindreforbrug på 0,6 mio. kr. der vedrører midler, hvor det på nuværende tidspunkt er kendt, at udgiften eller dele heraf, først afholdes i 2019 og derfor overføres til kommende regnskabsår jf. gældende praksis indenfor rammen.</t>
  </si>
  <si>
    <t xml:space="preserve">Forsigtigt skøn på 0,1 mio. kr. i samlet mindreforbrug på øvrige poster. </t>
  </si>
  <si>
    <t>Området indeholder foruden driftstilskuddene til Museet en bred vifte at tilskud og tilbud, herunder tilskud til diverse kunst- og kulturelle formål, samt Musik &amp; Billedskolen.</t>
  </si>
  <si>
    <t>Overførsel til 2019    i alt</t>
  </si>
  <si>
    <t>Tilføres kommunekassen  i alt</t>
  </si>
  <si>
    <t>Der er opsparet 0,5 mio. kr. til kystsikring ved Blåvandshuk og forventes brugt i 2018</t>
  </si>
  <si>
    <t>De afsatte midler på 0,6 mio. kr. til undersøgelse af kloaknettet ved kommunale institutioner, blev ikke igangsat som planlagt i 2017 på grund af udsættelse af udbudsmateriale.</t>
  </si>
  <si>
    <t>Serviceudgifter</t>
  </si>
  <si>
    <t>Overførselsudgifter og forsikrede ledige</t>
  </si>
  <si>
    <t>Medfinansiering</t>
  </si>
  <si>
    <t>Refusion dyre enkeltsager</t>
  </si>
  <si>
    <t>Drift: (mio. kr.)</t>
  </si>
  <si>
    <t>Overførsel til 2019    i alt (- = negativ overførsel)</t>
  </si>
  <si>
    <t>Anm.: Korrigeret budget er lig med oprindeligt vedtaget budget 2018, da der ikke er givet tillægsbevillinger</t>
  </si>
  <si>
    <t>Generelle reserver, oprindelig budget 10,0 mio.kr - forbrugt 5,8 mio. kr. ifm. med udbud af rengøring. Restbudget på 4,2 mio. kr. forventes tilført kommunekassen ultimo 2018.</t>
  </si>
  <si>
    <t>Drift fordelt på udvalg: (mio. kr.)</t>
  </si>
  <si>
    <t>Økonomi og Erhverv</t>
  </si>
  <si>
    <t>Plan og Teknik</t>
  </si>
  <si>
    <t>Børn og Læring</t>
  </si>
  <si>
    <t>Kultur og Fritid</t>
  </si>
  <si>
    <t>Social og Sundhed</t>
  </si>
  <si>
    <t>Arbejdsmarked og Integration</t>
  </si>
  <si>
    <t>Drift fordelt på udgifter               (mio. kr.)</t>
  </si>
  <si>
    <t>Budgetopfølgning pr. 30. juni 2018 - DRIFT (beløb i mio. kr.)</t>
  </si>
  <si>
    <t>Startpakkemidler til flygtningebørn i dagtilbud - mindreudgift</t>
  </si>
  <si>
    <t>Der forventes et merforbrug på 1,3 mio. kr. idet der er flere børn i private pasningsordningen og i kommunale vuggestuer end budgetteret</t>
  </si>
  <si>
    <t>Mellemkommunale betalinger - indtægt fra andre kommuner budgetteret for højt.</t>
  </si>
  <si>
    <t>Der forventes et merforbrug på vederlagsfri fysioterapi på 0,3 mio. kr. Udgiften har været stigende siden opgaven overgik fra Regionen i 2008. Kommunen har meget lidt indflydelse på udgiften, da det er de parktiserende læger der henviser og fysioterapeutklinikkerne der vurderer omfanget.</t>
  </si>
  <si>
    <t>Ekstra udgift til lønninger, 0,4 mio. kr. i forbindelse med lederskifte i sygeplejen</t>
  </si>
  <si>
    <t xml:space="preserve">Øgede udgifter til specialtandpleje. Antallet af borgere der modtager specialtandpleje er stigende. Der er indgået kontrakt med Regionen, der behandler de tungeste borgere, hvor det bl.a. kan være nødvendigt med narkose. Den kommunale Tandplejen forestår eftersyn mm., hvor det er muligt. </t>
  </si>
  <si>
    <t>Der forventes en mindreudgift til uddannelse af Sosu-elever på 1,6 mio. kr.. Årsagen hertil skyldes dels en omlægning af uddannelsen og at der i 2017 ikke var tilstrækkelig med ansøgere til stillingerne som social og sundhedshjælper elever. Da uddannelsen varer 1 år og 2 måneder, har det også indflydelse på forbruget i 2018</t>
  </si>
  <si>
    <t>Til plejevederlag og sygeplejeartikler til pasning af døende  forventes et merforbrug på 0,5 mio. kr. Antallet af borgere variere hen over året, men forbruget forventes at være på niveau med 2017.</t>
  </si>
  <si>
    <t>Kontant tilskud til personlig og praktisk hjælp mv. som modtageren selv antager (SL §95) Der er ikke sket ændring i antallet af personer (5 personer), men omfanget at den hjælp de har behov for er ændret.</t>
  </si>
  <si>
    <t>Til mellemkommunale betalinger vedr. hjælpemidler forventes et lille mindreforbrug.</t>
  </si>
  <si>
    <t>Leje af lokaler på Campus til 10iCampus - ingen udgift i 2018 og fremover, mindreudgift 0,4 mio. kr.</t>
  </si>
  <si>
    <t>Refusion fra Regionen vedr. borgere med respirationshjælp. Kontoen har været overbudgetteret og der har været en nedgang i antallet af respiratorborgere, hvorfor der må forventes mindre i refusion.</t>
  </si>
  <si>
    <t>På baggund af første halvår forventes der netto en lille stigning i antallet af borgere på forsorgshjem. Det drejer sig både om borgere på Bøgely i Varde og på andre kommuners forsorgshjem.  Der er 50% statsrefusion på udgiften.</t>
  </si>
  <si>
    <t>Der forventes et mindreforbrug på 0,5 mio. kr. Et barn er blevet 18 år og overgår til Jægumsvej - voksen.</t>
  </si>
  <si>
    <t>BPA-tilskud til ansættelse af hjælpere til personer med nedsat funktionsevne (SL §96) Der er sket en nedgang i antallet af borgere, der har brug for hjælp, men der er sket en stigning i den hjælp, de resterende har behov for, hvorfor der forventes en merudgift på 0,6 mio. kr.</t>
  </si>
  <si>
    <t>Der er pr. 31. juli afregnet for 6 måneder og forbruget ligger højt. Efter 6 mdr. er der et merforbrug på 6 mio. kr. Det forventes, at 2. halvår omtrent kan afholdes indenfor budgettet, idet der i juli og første del af august måned  forventes en noget lavere aktivitet pga. ferie. Der bliver løbende fulgt op på afregningerne.</t>
  </si>
  <si>
    <t xml:space="preserve">Forventet mindreudgift på lejetab på 0,6 mio. kr., da der er nedlagt lejligheder med tomgang. Kirkegade 2, Oksbøl og Søndergade 44, Varde. </t>
  </si>
  <si>
    <t>Merudgifter på 0,7 mio. kr. i fm. deltagelse i Ph.d.-forskningsprojekt i samarbejde med Esbjerg kommune og Syddansk Universitet, hvor omdrejningspunktet er kompetenceløft på demensområdet</t>
  </si>
  <si>
    <t>Ny borger i botilbud til midlertidig ophold §107, hvor der   forventes 0,8 mio. kr. i statsrefusion</t>
  </si>
  <si>
    <t>For særlige pladser i psykiatrien, er der på nuværende tidspunkt en forventning om en overskridelse på 1,2 mio. kr. Der er pr. 1. marts etableret 15 pladser i Vejle og der skal yderligere etableres 16 pladser i Esbjerg. Pladserne finansieres ved objektiv finansiering, så kommunerne skal finansiere de tomme pladser.Pt. benytter Varde kommune 1 af pladserne.</t>
  </si>
  <si>
    <t>Der forventes en række mindre afvigelser i både positiv og negativ retning</t>
  </si>
  <si>
    <t>Sociale opgaver og beskæftigelse</t>
  </si>
  <si>
    <t>Tilbud til ældre</t>
  </si>
  <si>
    <t>Merforbruget i 2018 skyldes bl.a afregning af eftervederlag til fratrådte udvalgsformænd samt opstart af nyvalgte byrådsmedlemmer. Der forventes overført 0,7 mio kr. til Folketingsvalg i 2019</t>
  </si>
  <si>
    <t xml:space="preserve">Der forventes, at der forbruges 9,1 mio. kr. af overførslen på 11,8 mio. kr. fra 2017 til 2018 til diverse puljer. På IT-området, hvor der bl.a. har været afholdt udgifter på ca 1,9 mio kr. ifm udbud af økonomi og lønsystemer m.m.. Merudgiften ifm udbudet udlignes de kommende 4-5 år.  Ligeledes undersøges betalinger IT-betalinger til KMD ifm med Udbetaling Danmark for ialt 2,0 mio. kr. </t>
  </si>
  <si>
    <t>Mindreforbrug på 3,9 mio. kr., som kan henføres til en række konti, som havde et mindreforbrug i 2017 og som også forventes at have et mindreforbrug i 2018. Beløbet tilføres kassebeholdningen.</t>
  </si>
  <si>
    <t>Barselspulje- oprindelig budg. 2018 på 14,8 mio.kr. er under pres, negativ budgetoverførsel fra 2017 på 4,9 mio.kr. Forventet merforbrrug på 10,5 mio kr.</t>
  </si>
  <si>
    <t>Langtidssygdomspulje- oprindelig budg. 2018 på 11,8 mio.kr, positiv budgetoverførsel fra 2017 på 4,9 mio.kr. Mindreforbruget skønnes til 5,5 mio kr.</t>
  </si>
  <si>
    <t>Tjenestemandspensioner skønnes at blive 1,0 mio kr mindre og tilføres kassen</t>
  </si>
  <si>
    <t xml:space="preserve">Forsikringer,risikostyring m.m., forventes en ovf til 2019 på 3,7 mio.kr., samt at  kassen tilføres 1,5 mio kr. </t>
  </si>
  <si>
    <t>Beskæftigelsebonus</t>
  </si>
  <si>
    <t>Forsikrede ledige</t>
  </si>
  <si>
    <t>Seniorjob</t>
  </si>
  <si>
    <r>
      <t xml:space="preserve">Midtvejsregulering af tilskud og udligning mv. 
</t>
    </r>
    <r>
      <rPr>
        <i/>
        <sz val="10"/>
        <rFont val="Verdana"/>
        <family val="2"/>
      </rPr>
      <t xml:space="preserve">(jf. Økonomiaftalen for 2019). </t>
    </r>
  </si>
  <si>
    <t>Efterregulering for 2017 af den kommunale medfinansiering</t>
  </si>
  <si>
    <t>1. kvartal</t>
  </si>
  <si>
    <t>2. kvartal</t>
  </si>
  <si>
    <t>Forventet afvigelse ekskl. overførsler 
(- = mindreforbrug)</t>
  </si>
  <si>
    <t>Budgetopfølgning pr. 31. august 2018 - DRIFT (beløb i mio. kr.)</t>
  </si>
  <si>
    <t xml:space="preserve">Demografi SFO fra sidste skoleår på 0,4 mio. kr. og indeværende skoleår på 0,1 mio. kr. </t>
  </si>
  <si>
    <t>Friplads- og søskendetilskud i SFO - mindreudgift</t>
  </si>
  <si>
    <t>Det forventes, at der bruges 5,2 mio. kr. af overførte midler bl.a. på skoleområdet til udviklingstiltag, flere elever i specialklasser. Desuden forventes enkelte skoler at nedbringe underskud fra tidligere år.</t>
  </si>
  <si>
    <t>Særlig tilrettelagt ungdomsuddannelse, færre udgifter til kørsel end oprindelig budgetteret, samt færre elever pr. 1.8.2018 end budgetteret.</t>
  </si>
  <si>
    <t>Det forventes, at der overføres yderligere 0,3 mio. kr. til 2019</t>
  </si>
  <si>
    <t>De 0,9 mio. kr. fra særlig tilrettelagt ungdomsuddannelse forventes tilført kassen.</t>
  </si>
  <si>
    <t>Det forventes, at der overføres yderligere 0,2 mio. kr. til 2019</t>
  </si>
  <si>
    <t xml:space="preserve">Der forventes, at der bruges 0,4 mio. kr. af budgetoverførslerne fra tidligere år vedr. sundhedsplejen. Der overføres 0,6 mio. kr. til 2019. Tandplejen forventer af afvikle underskud på 0,3 mio. kr. fra tidl. År. </t>
  </si>
  <si>
    <t>Det forventes, at der overføres yderligere 0,5 mio. kr. vedr. dagplejen. Desuden udlignes overført underskud fra regulering af friplads for tidligere år på 0,2 mio. kr.</t>
  </si>
  <si>
    <t>Inklusions- og handicappulje forventet merforbrug</t>
  </si>
  <si>
    <t>Det forventes, at der bruges 1,2 mio. kr. af overførslerne fra tidligere år til udviklingstiltag.</t>
  </si>
  <si>
    <t>Merforbruget på dagtilbudsområdet på 1,9 mio. kr. forventes finansieret af mindreforbruget på øvrige områder indenfor udvalget</t>
  </si>
  <si>
    <t xml:space="preserve">Af mindreforbruget i 2018 foreslåes 3 mio. kr. tilført kassebeholdningen. Overførslens til 2019 forventes anvendt til nedbringelse af venteliste samt igangsætning af flere gruppeindsatser i 2019. </t>
  </si>
  <si>
    <t>Det forventes, at der overføres yderligere 1,6 mio. kr. i forhold til 2017.</t>
  </si>
  <si>
    <t>Der forventes et mindreforbrug på 2,5 mio. kr. i forhold til korrigeret budget uden overførsler fra tidligere år.</t>
  </si>
  <si>
    <t>Det forventes, at der kan tilføres kassebeholdningen i alt 5,1  mio. kr. ved næste budgetopfølgning.</t>
  </si>
  <si>
    <t>25 Byudvikling, bolig- og miljøforanstaltninger</t>
  </si>
  <si>
    <t>19 Ældreboliger</t>
  </si>
  <si>
    <t>62 Sundhedsområdet</t>
  </si>
  <si>
    <t>81 Aktivitetsbestemt medfinansiering af sundhedsvæsenet</t>
  </si>
  <si>
    <t>82 Genoptræning og vedligeholdelsestræning</t>
  </si>
  <si>
    <t>84 Vederlagsfri fysioterapi</t>
  </si>
  <si>
    <t>85 Kommunal tandpleje</t>
  </si>
  <si>
    <t>88 Sundhedsfremme og forebyggelse</t>
  </si>
  <si>
    <t>Mindre mindreforbrug på forskellige områder, bl.a. Center for sundhedsfremme, som overføres til næste år.</t>
  </si>
  <si>
    <t>90 Andre sundhedsudgifter</t>
  </si>
  <si>
    <t>22 Den Centrale refusionsordning</t>
  </si>
  <si>
    <t>07 Statsrefusion vedr. særligt dyre enkeltsager</t>
  </si>
  <si>
    <t>28 Tilbud til børn og unge med særlige behov</t>
  </si>
  <si>
    <t>21 Aflastning Samstyrken - Jægumsvej 44 - Børn</t>
  </si>
  <si>
    <t>30 Ældreområdet</t>
  </si>
  <si>
    <t>26 Personlig og praktisk hjælp og madservice i hjemmeplejen</t>
  </si>
  <si>
    <t>Ved fremskrivning af det nuværnde niveau på hjemmepleje forventes en mindreudgift på hjemmepleje på 1,9 mio. kr.</t>
  </si>
  <si>
    <t>På hjemmepleje udført af pårørende iflg. SL §94 forventes et merforbrug på 0,7 mio. kr.</t>
  </si>
  <si>
    <t>Der forventes en merindtægt på kostorganisationen på 0,3 mio. kr.</t>
  </si>
  <si>
    <t>27 Plejecentre, fællesudgifter ældreområdet, mm</t>
  </si>
  <si>
    <t>Forbrug af overførsler</t>
  </si>
  <si>
    <t>På mellemregning med andre kommuner for ophold på andre kommuners plejecentre forventes netto et merforbrug på2 mio. kr. Det er især på indtægten fra andre kommuner, der er en mindreindtægt, idet der er sket et fald på 4 borgere.</t>
  </si>
  <si>
    <t xml:space="preserve">På omstillings- og demografipuljen er der et restbeløb på 1,2 mio. kr., hvoraf 1 mio. kr. forventes ikke at blive brugt. </t>
  </si>
  <si>
    <t>28 Hjemmesygepleje</t>
  </si>
  <si>
    <t>Mindreforbrug på 0,2 mio. kr., som forventes overført til næste år</t>
  </si>
  <si>
    <t>29 Forebyggende indsats samt aflastningstilbud</t>
  </si>
  <si>
    <t xml:space="preserve">31 Hjælpemidler </t>
  </si>
  <si>
    <t>På hjælpemidler forventes et mindreforrbug på 1,8 mio. kr. Det er primært på handicapbiler og boligindretning der er et mindreforbrug.</t>
  </si>
  <si>
    <t>Der forventes et mindreforbrug på 0,1 mio. kr., som forventes overført til næste år.</t>
  </si>
  <si>
    <t>36 Plejevederlag og sygeplejeartikl. ved pasning af døende</t>
  </si>
  <si>
    <t>38 Tilbud til voksne med særlige behov</t>
  </si>
  <si>
    <t xml:space="preserve">Ved budgetlægningen for 2018 blev det specialiserede område tilført ekstra midler, der er fordelt i forhold til det forventede forbrug. Der blev endvidere indarbejdet forventede besparelser som følge af arbejdet med masterplan og effektmål, og der pågår et analysearbejde vedrørende optimering af de økonomiske styringsmuligheder. </t>
  </si>
  <si>
    <t>38 Personlig og praktisk hjælp og madsevice (hjemmehjælp)</t>
  </si>
  <si>
    <t>39 Personlig støtte og pasning af personer med handicap</t>
  </si>
  <si>
    <t>40 Rådgivning og rådgivningsinstitutioner</t>
  </si>
  <si>
    <t>41 Hjælpemidler, forbrugsgoder, boligindretning og befordring</t>
  </si>
  <si>
    <t>Ved budgetlægningen for 2018 blev der tilført 1,2 mio. kr. til øgede udgifter til kropsbårne hjælpemidler. Der er sket en stigning i udgiften til GPS-hjælpemidler, men hele beløbet forventes ikke brugt. Der forventes en mindreudgift på 0,7 mio. kr.</t>
  </si>
  <si>
    <t>42 Forsorgshjem og Center Bøgely</t>
  </si>
  <si>
    <t>44 Alkoholdbehandling og behandlingshjem</t>
  </si>
  <si>
    <t>45 Behandling af stofmisbrugere</t>
  </si>
  <si>
    <t>50-52 Botilbud og botilbudslignende tilbud</t>
  </si>
  <si>
    <t xml:space="preserve">På botilbud til midlertidige ophold er der sket en tilgang af borgere, som har medført en merudgift på 3,2 mio. kr. (heraf  forventes statsrefusion på 0,8 mio. kr.) </t>
  </si>
  <si>
    <t>For Lunden Rehabilitering er der budgetteret med takstindtægter for 10 pladser. Hen over sommeren har der imidlertid været perioder med tomme pladser, hvorfor der forventes en mindre takstindtægt på ca. 1 mio. kr. Fra oktober er alle pladser igen besat.</t>
  </si>
  <si>
    <t>Det samme gør sig gældende for botilbuddet Vidagerhus, hvor der er 10 pladser. Der har ikke været fuld belægning de første 8 måneder, hvorfor der forventes færre takstindtægter på 1,4 mio. kr. Fra medio september er alle pladser besat.</t>
  </si>
  <si>
    <t>53 Kontaktperson og ledsagerordning</t>
  </si>
  <si>
    <t>54 Særlige pladser i psykiatrien</t>
  </si>
  <si>
    <t>58 Beskyttet beskæftigelse §103</t>
  </si>
  <si>
    <t>Der forventes merudgifter til beskæftigelsen på 0,9 mio. kr. Beskæftigelsen har i en periode kørt med overbelægning, og da en del af disse borgere kommer fra Varde kommune, forventes en merudgift. (myndighed)</t>
  </si>
  <si>
    <t>Der forventes et mindreforbrug på 0,1 mio. kr., som forventes overført til næste år. (institution)</t>
  </si>
  <si>
    <t>59 Aktivitets og samværstilbud §104</t>
  </si>
  <si>
    <t>57 Kontante ydelser</t>
  </si>
  <si>
    <t>72 Kontante ydelser, sociale formål</t>
  </si>
  <si>
    <t>72 Støtte til frivilligt socialt arbejde</t>
  </si>
  <si>
    <t>99 Frivilligt socialt arbejde</t>
  </si>
  <si>
    <t xml:space="preserve">Der forventes overførsler til 2019 på </t>
  </si>
  <si>
    <t>9,9 mio. kr.</t>
  </si>
  <si>
    <t>31. august</t>
  </si>
  <si>
    <t xml:space="preserve">Siden opfølgningen pr. 30.6 er der udbetalt 1. halvårs driftstilskud til Sportspark Blåvandshuk, hvilket giver et merforbrug på indeværende års budget på 0,6 mio. kr. </t>
  </si>
  <si>
    <t>Det er vurderet, at restbudget på udviklingspulje til haller ikke anvendes indeværende år, svarende til en mindre udgift på 0,5 mio. kr.</t>
  </si>
  <si>
    <t>Der forventes en merudgift på årets budget på 0,1 mio. kr. vedrørende beløb overført fra 2017, herunder aktivitetsområde i Varde Sommerland, pulje til udendørsanlæg samt ejendomsudgifter.</t>
  </si>
  <si>
    <t>Der er budgetteret med et merforbrug ekskl. overførsler på vejvæsenet, hvilket skyldes en ekstra opkrævning på vejvandsbidrag i 2017 på 0,74 mio. kr. samt et højere acontobidrag i 2018 i forhold til 2017. Samlet vil der derfor være et merforbrug ekskl. overførsler på 1,3 mio. kr. udenfor rammen, da vejvandsbidraget ligger udenfor rammen.</t>
  </si>
  <si>
    <t>I forhold til seneste budgetopfølgning er merforbruget ekskl. overførsler faldet med 0,3 mio. kr. hvilket skyldes en justering af det forventede forbrug på myndighedsopgaver.</t>
  </si>
  <si>
    <t>Mindreforbruget på 0,5 mio. kr. inkl. overførsler på øvrige skyldes, at der på skadedyrsbekæmpelse er et projekt hvor kloaknettet skal undersøges ved de kommunale ejendomme, men projektet er udsat til 2019.</t>
  </si>
  <si>
    <t>Det forventede forbrug på strandrensning er faldet med 0,2 mio. kr. på grund af gunstige vejrforhold.</t>
  </si>
  <si>
    <t>Renovering af broer på Kyst til Kyst stien på 0,1 mio. kr. kommer ikke i gang i 2018 og udsættes i første omgang til 2019.</t>
  </si>
  <si>
    <t>På revision af vandløbsregulativer er der et forventet forbrug på 0,2 mio. kr. men disse omplaceres senere.</t>
  </si>
  <si>
    <t>Det forventede forbrug på Kystsikring ved Blåvandshuk er faldet yderligere 0,2 mio. kr. og forventes overført til 2019.</t>
  </si>
  <si>
    <t>Der er blevet sat forventede forbrugstal på diverse vandløbsprojekter, som netto løber op i 1,0 mio. kr. – disse projekter er udgiftsneutrale.</t>
  </si>
  <si>
    <t>Mindreforbrug skyldes bl.a. at der afventes beslutning på et nyt toilet på Fyrvej 81 i Blåvand. Vedtages byggeriet, vil projektet først igangsættes i 2019. I forhold til seneste budgetopfølgning er mindreforbruget inkl. overførsler steget med 0,5 mio. kr. hvilket skyldes, at er har været bogført udgifter på renovering af Brorson skolen på puljen til vedligeholdelse af kommunale bygninger, men da der var afsat en anlægspulje til renovering af skolen under Børn og Læring, er udgifterne nu omplaceret hertil.</t>
  </si>
  <si>
    <t>Salg af Frisvadvej 1 C</t>
  </si>
  <si>
    <t>Reguleringer som følge lov- og cirkulæreprogrammet (DUT) mv.</t>
  </si>
  <si>
    <r>
      <t xml:space="preserve">Midtvejsregulering af tilskud og udligning mv. 
</t>
    </r>
    <r>
      <rPr>
        <i/>
        <sz val="10"/>
        <rFont val="Verdana"/>
        <family val="2"/>
      </rPr>
      <t xml:space="preserve">(lavere overførselsskøn (19 mio. kr.) og lavere pris- og lønskøn (6 mio. kr.), jf. Økonomiaftalen for 2019). </t>
    </r>
  </si>
  <si>
    <t>Sygedagpenge forventes at ramme budgetteret niveau</t>
  </si>
  <si>
    <t>Det budgetterede antal årsværk er 111 men det nuværende skøn er ca. 83 sager, hvilket betyder en mindre udgift på 5,5 mio. kr.</t>
  </si>
  <si>
    <t>Det budgetterede antal fleksjob er 810 men det nuværende er 850, og sammen med en øget omkostninger pr. fleksjob forventes der en merudgift på 7,5 mio. kr.</t>
  </si>
  <si>
    <t>Det budgetterede antal årsværk er 170 men det nuværende skøn er ca. 252 sager, hvilket betyder en merudgift på 7 mio. kr.</t>
  </si>
  <si>
    <t>Det budgetterede antal årsværk er 131 men det nuværende skøn er ca. 105 sager, hvilket betyder en mindre udgift på 0,5 mio. kr.</t>
  </si>
  <si>
    <t>Det budgetterede antal årsværk er 129 men det nuværende skøn er ca. 143 sager, hvilket betyder en merudgift på 2,0 mio. kr.</t>
  </si>
  <si>
    <t>Rammen forventes at ligge på budgetteret niveau</t>
  </si>
  <si>
    <t>Det budgetterede antal årsværk er 20 men det nuværende skøn er ca. 25 sager, hvilket betyder en merudgift på 0,4 mio. kr.</t>
  </si>
  <si>
    <t>Der er et mindreforbrug på 1,3 mio. kr. ekskl. overførsler. Inkl. overførsler forventes et negativt resultat, grundet merforbrug fra tidligere år. Der er en plan for afvikling af merforbruget. I forhold til seneste budgetopfølgning er merforbruget inkl. overførsler faldet med 0,1 mio. kr. hvilket skyldes et fald i det forventede forbrug på 0,2 mio. kr. på grønne områder og parker samt en stigning i det forventede forbrug på 0,1 mio. kr. på Minibyen på grund af svigtende besøgstal.</t>
  </si>
  <si>
    <r>
      <rPr>
        <b/>
        <sz val="11"/>
        <rFont val="Arial"/>
        <family val="2"/>
      </rPr>
      <t>Note:</t>
    </r>
    <r>
      <rPr>
        <sz val="11"/>
        <rFont val="Arial"/>
        <family val="2"/>
      </rPr>
      <t xml:space="preserve"> Budgetoverførsel vedr. værdigmedsmia. Regnskabet for forbrug af værdighedsmidlerne er nu godkendt i Sundhed- og Ældreministeriet, hvorfor overførslen på 2,2 mio. ikke bliver aktuelt. Beløbet tilbageføres kassebeholdningen. Dette berører ikke indeværende års budget.</t>
    </r>
  </si>
  <si>
    <r>
      <rPr>
        <b/>
        <sz val="11"/>
        <rFont val="Arial"/>
        <family val="2"/>
      </rPr>
      <t xml:space="preserve">Note: </t>
    </r>
    <r>
      <rPr>
        <sz val="11"/>
        <rFont val="Arial"/>
        <family val="2"/>
      </rPr>
      <t>Der kan afgives 1,1 mio. kr. fra sundhedsprojekter, som skal finansiere merforbruget på det specialiserede område. Det drejer sig om overførsler fra tidligere år vedr. det nære sundhedsvæsen, sundhedspolitikken og kræftmidler. Dette berører ikke indeværende års budget.</t>
    </r>
  </si>
  <si>
    <r>
      <t xml:space="preserve">Note: </t>
    </r>
    <r>
      <rPr>
        <sz val="11"/>
        <rFont val="Arial"/>
        <family val="2"/>
      </rPr>
      <t>Det forventes at der skal tilbagesendes 1,1 mio. kr. af overførslerne på projektet "En værdig død" til ministeriet</t>
    </r>
    <r>
      <rPr>
        <b/>
        <sz val="11"/>
        <rFont val="Arial"/>
        <family val="2"/>
      </rPr>
      <t xml:space="preserve">. </t>
    </r>
    <r>
      <rPr>
        <sz val="11"/>
        <rFont val="Arial"/>
        <family val="2"/>
      </rPr>
      <t>Dette berører ikke indeværende års budget.</t>
    </r>
  </si>
  <si>
    <t>Samlet set forventes et merforbrug på skoleområdet på 2,1 mio. kr. Der forbruges 5,2 mio. kr. af overførslerne, og det foreslås at mindreforbruget på 3,1 mio. kr. tilføres kassebeholdningen</t>
  </si>
  <si>
    <r>
      <t xml:space="preserve">Tilskudsregulering skattestigninger
</t>
    </r>
    <r>
      <rPr>
        <i/>
        <sz val="11"/>
        <rFont val="Arial"/>
        <family val="2"/>
      </rPr>
      <t>(Kommunerne har samlet set hævet skatten i 2018, hvilket medfører en sanktion fra regeringen)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</si>
</sst>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_ * #,##0.00_ ;_ * \-#,##0.00_ ;_ * &quot;-&quot;??_ ;_ @_ "/>
  </numFmts>
  <fonts count="41" x14ac:knownFonts="1">
    <font>
      <sz val="10"/>
      <name val="Arial"/>
    </font>
    <font>
      <sz val="11"/>
      <color theme="1"/>
      <name val="Calibri"/>
      <family val="2"/>
      <scheme val="minor"/>
    </font>
    <font>
      <sz val="10"/>
      <name val="Arial"/>
      <family val="2"/>
    </font>
    <font>
      <b/>
      <sz val="12"/>
      <name val="Arial"/>
      <family val="2"/>
    </font>
    <font>
      <sz val="12"/>
      <name val="Arial"/>
      <family val="2"/>
    </font>
    <font>
      <sz val="11"/>
      <name val="Arial"/>
      <family val="2"/>
    </font>
    <fon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8"/>
      <color theme="3"/>
      <name val="Cambria"/>
      <family val="2"/>
      <scheme val="major"/>
    </font>
    <font>
      <b/>
      <sz val="11"/>
      <color theme="1"/>
      <name val="Calibri"/>
      <family val="2"/>
      <scheme val="minor"/>
    </font>
    <font>
      <sz val="11"/>
      <color rgb="FF9C0006"/>
      <name val="Calibri"/>
      <family val="2"/>
      <scheme val="minor"/>
    </font>
    <font>
      <b/>
      <sz val="11"/>
      <name val="Arial"/>
      <family val="2"/>
    </font>
    <font>
      <b/>
      <i/>
      <sz val="11"/>
      <name val="Arial"/>
      <family val="2"/>
    </font>
    <font>
      <b/>
      <sz val="14"/>
      <color theme="0"/>
      <name val="Arial"/>
      <family val="2"/>
    </font>
    <font>
      <b/>
      <sz val="10"/>
      <color theme="0"/>
      <name val="Arial"/>
      <family val="2"/>
    </font>
    <font>
      <b/>
      <sz val="11"/>
      <color theme="1"/>
      <name val="Arial"/>
      <family val="2"/>
    </font>
    <font>
      <i/>
      <sz val="11"/>
      <name val="Arial"/>
      <family val="2"/>
    </font>
    <font>
      <sz val="10"/>
      <name val="Verdana"/>
      <family val="2"/>
    </font>
    <font>
      <b/>
      <sz val="10"/>
      <name val="Arial"/>
      <family val="2"/>
    </font>
    <font>
      <b/>
      <sz val="9"/>
      <color theme="0"/>
      <name val="Verdana"/>
      <family val="2"/>
    </font>
    <font>
      <b/>
      <sz val="11"/>
      <color theme="0"/>
      <name val="Arial"/>
      <family val="2"/>
    </font>
    <font>
      <b/>
      <sz val="12"/>
      <color theme="0"/>
      <name val="Arial"/>
      <family val="2"/>
    </font>
    <font>
      <i/>
      <sz val="8"/>
      <name val="Verdana"/>
      <family val="2"/>
    </font>
    <font>
      <b/>
      <sz val="10"/>
      <color theme="0"/>
      <name val="Verdana"/>
      <family val="2"/>
    </font>
    <font>
      <b/>
      <sz val="10"/>
      <name val="Verdana"/>
      <family val="2"/>
    </font>
    <font>
      <b/>
      <sz val="11"/>
      <color theme="0"/>
      <name val="Verdana"/>
      <family val="2"/>
    </font>
    <font>
      <b/>
      <sz val="14"/>
      <color rgb="FF004165"/>
      <name val="Arial"/>
      <family val="2"/>
    </font>
    <font>
      <i/>
      <sz val="10"/>
      <name val="Verdan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FFC7CE"/>
      </patternFill>
    </fill>
    <fill>
      <patternFill patternType="solid">
        <fgColor rgb="FFD9E2F3"/>
        <bgColor indexed="64"/>
      </patternFill>
    </fill>
    <fill>
      <patternFill patternType="solid">
        <fgColor rgb="FF00416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82">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style="thin">
        <color indexed="64"/>
      </top>
      <bottom/>
      <diagonal/>
    </border>
    <border>
      <left style="thick">
        <color indexed="64"/>
      </left>
      <right style="thick">
        <color indexed="64"/>
      </right>
      <top/>
      <bottom style="thin">
        <color theme="4" tint="0.59999389629810485"/>
      </bottom>
      <diagonal/>
    </border>
    <border>
      <left style="thin">
        <color indexed="64"/>
      </left>
      <right style="thin">
        <color indexed="64"/>
      </right>
      <top/>
      <bottom style="thin">
        <color theme="4" tint="0.59999389629810485"/>
      </bottom>
      <diagonal/>
    </border>
    <border>
      <left style="thin">
        <color indexed="64"/>
      </left>
      <right/>
      <top/>
      <bottom style="thin">
        <color theme="4" tint="0.59999389629810485"/>
      </bottom>
      <diagonal/>
    </border>
    <border>
      <left style="thin">
        <color indexed="64"/>
      </left>
      <right style="thin">
        <color indexed="64"/>
      </right>
      <top style="thin">
        <color theme="4" tint="0.59999389629810485"/>
      </top>
      <bottom style="thin">
        <color theme="4" tint="0.59999389629810485"/>
      </bottom>
      <diagonal/>
    </border>
    <border>
      <left style="thin">
        <color indexed="64"/>
      </left>
      <right/>
      <top style="thin">
        <color theme="4" tint="0.59999389629810485"/>
      </top>
      <bottom style="thin">
        <color theme="4" tint="0.59999389629810485"/>
      </bottom>
      <diagonal/>
    </border>
    <border>
      <left style="thick">
        <color indexed="64"/>
      </left>
      <right style="thick">
        <color indexed="64"/>
      </right>
      <top style="thin">
        <color theme="4" tint="0.59999389629810485"/>
      </top>
      <bottom style="thin">
        <color theme="4" tint="0.59999389629810485"/>
      </bottom>
      <diagonal/>
    </border>
    <border>
      <left/>
      <right style="thin">
        <color indexed="64"/>
      </right>
      <top style="thin">
        <color theme="4" tint="0.59999389629810485"/>
      </top>
      <bottom style="thin">
        <color theme="4" tint="0.59999389629810485"/>
      </bottom>
      <diagonal/>
    </border>
    <border>
      <left/>
      <right style="thin">
        <color indexed="64"/>
      </right>
      <top/>
      <bottom style="thin">
        <color theme="4" tint="0.59999389629810485"/>
      </bottom>
      <diagonal/>
    </border>
    <border>
      <left/>
      <right/>
      <top/>
      <bottom style="thin">
        <color theme="4" tint="0.59999389629810485"/>
      </bottom>
      <diagonal/>
    </border>
    <border>
      <left/>
      <right/>
      <top style="thin">
        <color theme="4" tint="0.59999389629810485"/>
      </top>
      <bottom style="thin">
        <color theme="4" tint="0.59999389629810485"/>
      </bottom>
      <diagonal/>
    </border>
    <border>
      <left/>
      <right style="thin">
        <color theme="1"/>
      </right>
      <top style="thin">
        <color indexed="64"/>
      </top>
      <bottom style="thin">
        <color indexed="64"/>
      </bottom>
      <diagonal/>
    </border>
    <border>
      <left/>
      <right style="thin">
        <color theme="1"/>
      </right>
      <top/>
      <bottom/>
      <diagonal/>
    </border>
    <border>
      <left/>
      <right style="thin">
        <color theme="1"/>
      </right>
      <top style="thick">
        <color indexed="64"/>
      </top>
      <bottom style="thin">
        <color indexed="64"/>
      </bottom>
      <diagonal/>
    </border>
    <border>
      <left/>
      <right style="thin">
        <color theme="1"/>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4" tint="0.59999389629810485"/>
      </top>
      <bottom style="thin">
        <color theme="4" tint="0.59999389629810485"/>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theme="4" tint="0.59999389629810485"/>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9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7" fillId="20" borderId="11" applyNumberFormat="0" applyFont="0" applyAlignment="0" applyProtection="0"/>
    <xf numFmtId="0" fontId="10" fillId="21" borderId="12" applyNumberFormat="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11" fillId="0" borderId="0" applyNumberFormat="0" applyFill="0" applyBorder="0" applyAlignment="0" applyProtection="0"/>
    <xf numFmtId="0" fontId="12" fillId="28" borderId="0" applyNumberFormat="0" applyBorder="0" applyAlignment="0" applyProtection="0"/>
    <xf numFmtId="0" fontId="13" fillId="29" borderId="12" applyNumberFormat="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4" fillId="30" borderId="13" applyNumberFormat="0" applyAlignment="0" applyProtection="0"/>
    <xf numFmtId="0" fontId="15" fillId="31" borderId="0" applyNumberFormat="0" applyBorder="0" applyAlignment="0" applyProtection="0"/>
    <xf numFmtId="0" fontId="2" fillId="0" borderId="0"/>
    <xf numFmtId="0" fontId="7" fillId="0" borderId="0"/>
    <xf numFmtId="0" fontId="6" fillId="0" borderId="0"/>
    <xf numFmtId="0" fontId="16" fillId="21" borderId="14" applyNumberFormat="0" applyAlignment="0" applyProtection="0"/>
    <xf numFmtId="0" fontId="17" fillId="0" borderId="15"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0" applyNumberFormat="0" applyFill="0" applyBorder="0" applyAlignment="0" applyProtection="0"/>
    <xf numFmtId="0" fontId="20" fillId="0" borderId="18" applyNumberFormat="0" applyFill="0" applyAlignment="0" applyProtection="0"/>
    <xf numFmtId="0" fontId="21" fillId="0" borderId="0" applyNumberFormat="0" applyFill="0" applyBorder="0" applyAlignment="0" applyProtection="0"/>
    <xf numFmtId="0" fontId="22" fillId="0" borderId="19" applyNumberFormat="0" applyFill="0" applyAlignment="0" applyProtection="0"/>
    <xf numFmtId="0" fontId="23" fillId="32" borderId="0" applyNumberFormat="0" applyBorder="0" applyAlignment="0" applyProtection="0"/>
    <xf numFmtId="0" fontId="2" fillId="0" borderId="0"/>
    <xf numFmtId="0" fontId="2" fillId="0" borderId="0"/>
    <xf numFmtId="167" fontId="2"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20" borderId="11" applyNumberFormat="0" applyFon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cellStyleXfs>
  <cellXfs count="442">
    <xf numFmtId="0" fontId="0" fillId="0" borderId="0" xfId="0"/>
    <xf numFmtId="0" fontId="0" fillId="0" borderId="0" xfId="0" applyAlignment="1">
      <alignment horizontal="center"/>
    </xf>
    <xf numFmtId="165" fontId="0" fillId="0" borderId="0" xfId="0" applyNumberFormat="1" applyAlignment="1">
      <alignment horizontal="center"/>
    </xf>
    <xf numFmtId="165" fontId="0" fillId="0" borderId="0" xfId="0" applyNumberFormat="1"/>
    <xf numFmtId="0" fontId="2" fillId="0" borderId="0" xfId="0" applyFont="1"/>
    <xf numFmtId="0" fontId="4" fillId="0" borderId="0" xfId="0" applyFont="1"/>
    <xf numFmtId="3" fontId="5" fillId="0" borderId="22" xfId="0" applyNumberFormat="1" applyFont="1" applyBorder="1" applyAlignment="1">
      <alignment horizontal="center" vertical="center"/>
    </xf>
    <xf numFmtId="3" fontId="5" fillId="0" borderId="5" xfId="0" applyNumberFormat="1" applyFont="1" applyBorder="1" applyAlignment="1">
      <alignment horizontal="center" vertical="center"/>
    </xf>
    <xf numFmtId="3" fontId="0" fillId="0" borderId="0" xfId="0" applyNumberFormat="1"/>
    <xf numFmtId="3" fontId="5" fillId="0" borderId="8" xfId="0" applyNumberFormat="1" applyFont="1" applyBorder="1" applyAlignment="1">
      <alignment horizontal="center" vertical="center"/>
    </xf>
    <xf numFmtId="0" fontId="5" fillId="0" borderId="20" xfId="0" applyFont="1" applyBorder="1" applyAlignment="1">
      <alignment horizontal="left" vertical="center" wrapText="1"/>
    </xf>
    <xf numFmtId="4" fontId="5" fillId="0" borderId="2" xfId="0" applyNumberFormat="1" applyFont="1" applyBorder="1" applyAlignment="1">
      <alignment horizontal="right" vertical="center" wrapText="1"/>
    </xf>
    <xf numFmtId="4" fontId="5" fillId="0" borderId="22" xfId="0" applyNumberFormat="1" applyFont="1" applyBorder="1" applyAlignment="1">
      <alignment horizontal="right" vertical="center" wrapText="1"/>
    </xf>
    <xf numFmtId="165" fontId="5" fillId="0" borderId="2" xfId="0" applyNumberFormat="1" applyFont="1" applyBorder="1" applyAlignment="1">
      <alignment horizontal="right" vertical="center" wrapText="1"/>
    </xf>
    <xf numFmtId="165" fontId="5" fillId="0" borderId="8" xfId="0" applyNumberFormat="1" applyFont="1" applyBorder="1" applyAlignment="1">
      <alignment horizontal="right" vertical="center" wrapText="1"/>
    </xf>
    <xf numFmtId="0" fontId="24" fillId="36" borderId="25" xfId="49" applyFont="1" applyFill="1" applyBorder="1" applyAlignment="1">
      <alignment vertical="center" wrapText="1"/>
    </xf>
    <xf numFmtId="0" fontId="5" fillId="0" borderId="28" xfId="49" applyFont="1" applyBorder="1" applyAlignment="1">
      <alignment vertical="center" wrapText="1"/>
    </xf>
    <xf numFmtId="0" fontId="24" fillId="36" borderId="28" xfId="49" applyFont="1" applyFill="1" applyBorder="1" applyAlignment="1">
      <alignment vertical="center" wrapText="1"/>
    </xf>
    <xf numFmtId="165" fontId="5" fillId="0" borderId="2" xfId="0" applyNumberFormat="1" applyFont="1" applyFill="1" applyBorder="1" applyAlignment="1">
      <alignment horizontal="right" vertical="center" wrapText="1"/>
    </xf>
    <xf numFmtId="165" fontId="5" fillId="0" borderId="8" xfId="0" applyNumberFormat="1" applyFont="1" applyFill="1" applyBorder="1" applyAlignment="1">
      <alignment horizontal="right" vertical="center" wrapText="1"/>
    </xf>
    <xf numFmtId="0" fontId="29" fillId="0" borderId="25" xfId="49" applyFont="1" applyBorder="1" applyAlignment="1">
      <alignment vertical="center" wrapText="1"/>
    </xf>
    <xf numFmtId="0" fontId="29" fillId="0" borderId="26" xfId="49" applyFont="1" applyBorder="1" applyAlignment="1">
      <alignment vertical="center" wrapText="1"/>
    </xf>
    <xf numFmtId="0" fontId="29" fillId="0" borderId="27" xfId="49" applyFont="1" applyBorder="1" applyAlignment="1">
      <alignment vertical="center" wrapText="1"/>
    </xf>
    <xf numFmtId="0" fontId="2" fillId="0" borderId="0" xfId="47"/>
    <xf numFmtId="165" fontId="27" fillId="34" borderId="29" xfId="47" quotePrefix="1" applyNumberFormat="1" applyFont="1" applyFill="1" applyBorder="1" applyAlignment="1">
      <alignment horizontal="center" vertical="center" wrapText="1"/>
    </xf>
    <xf numFmtId="0" fontId="28" fillId="35" borderId="7" xfId="47" applyFont="1" applyFill="1" applyBorder="1" applyAlignment="1">
      <alignment wrapText="1"/>
    </xf>
    <xf numFmtId="165" fontId="28" fillId="35" borderId="5" xfId="47" applyNumberFormat="1" applyFont="1" applyFill="1" applyBorder="1" applyAlignment="1">
      <alignment horizontal="right"/>
    </xf>
    <xf numFmtId="0" fontId="5" fillId="33" borderId="8" xfId="47" applyFont="1" applyFill="1" applyBorder="1" applyAlignment="1">
      <alignment wrapText="1"/>
    </xf>
    <xf numFmtId="165" fontId="5" fillId="33" borderId="2" xfId="47" applyNumberFormat="1" applyFont="1" applyFill="1" applyBorder="1" applyAlignment="1">
      <alignment horizontal="right" wrapText="1"/>
    </xf>
    <xf numFmtId="165" fontId="5" fillId="33" borderId="8" xfId="47" applyNumberFormat="1" applyFont="1" applyFill="1" applyBorder="1" applyAlignment="1">
      <alignment horizontal="right" wrapText="1"/>
    </xf>
    <xf numFmtId="0" fontId="5" fillId="33" borderId="4" xfId="47" applyFont="1" applyFill="1" applyBorder="1" applyAlignment="1">
      <alignment wrapText="1"/>
    </xf>
    <xf numFmtId="0" fontId="29" fillId="0" borderId="8" xfId="47" applyFont="1" applyBorder="1" applyAlignment="1">
      <alignment vertical="center" wrapText="1"/>
    </xf>
    <xf numFmtId="165" fontId="29" fillId="0" borderId="2" xfId="47" applyNumberFormat="1" applyFont="1" applyBorder="1" applyAlignment="1">
      <alignment horizontal="right" vertical="center"/>
    </xf>
    <xf numFmtId="165" fontId="29" fillId="0" borderId="8" xfId="47" applyNumberFormat="1" applyFont="1" applyBorder="1" applyAlignment="1">
      <alignment horizontal="right" vertical="center"/>
    </xf>
    <xf numFmtId="0" fontId="2" fillId="0" borderId="0" xfId="47" applyFont="1"/>
    <xf numFmtId="165" fontId="5" fillId="33" borderId="2" xfId="47" applyNumberFormat="1" applyFont="1" applyFill="1" applyBorder="1" applyAlignment="1">
      <alignment horizontal="right" vertical="center"/>
    </xf>
    <xf numFmtId="165" fontId="5" fillId="33" borderId="8" xfId="47" applyNumberFormat="1" applyFont="1" applyFill="1" applyBorder="1" applyAlignment="1">
      <alignment horizontal="right" vertical="center"/>
    </xf>
    <xf numFmtId="0" fontId="29" fillId="0" borderId="8" xfId="47" applyFont="1" applyBorder="1" applyAlignment="1">
      <alignment horizontal="left" vertical="center" wrapText="1"/>
    </xf>
    <xf numFmtId="0" fontId="28" fillId="35" borderId="8" xfId="47" applyFont="1" applyFill="1" applyBorder="1" applyAlignment="1">
      <alignment wrapText="1"/>
    </xf>
    <xf numFmtId="165" fontId="28" fillId="35" borderId="2" xfId="47" applyNumberFormat="1" applyFont="1" applyFill="1" applyBorder="1" applyAlignment="1">
      <alignment horizontal="right"/>
    </xf>
    <xf numFmtId="165" fontId="28" fillId="35" borderId="8" xfId="47" applyNumberFormat="1" applyFont="1" applyFill="1" applyBorder="1" applyAlignment="1">
      <alignment horizontal="right"/>
    </xf>
    <xf numFmtId="0" fontId="29" fillId="0" borderId="20" xfId="47" applyFont="1" applyBorder="1" applyAlignment="1">
      <alignment vertical="center" wrapText="1"/>
    </xf>
    <xf numFmtId="165" fontId="29" fillId="0" borderId="22" xfId="47" applyNumberFormat="1" applyFont="1" applyBorder="1" applyAlignment="1">
      <alignment horizontal="right" vertical="center"/>
    </xf>
    <xf numFmtId="165" fontId="29" fillId="0" borderId="20" xfId="47" applyNumberFormat="1" applyFont="1" applyBorder="1" applyAlignment="1">
      <alignment horizontal="right" vertical="center"/>
    </xf>
    <xf numFmtId="0" fontId="29" fillId="0" borderId="8" xfId="47" applyFont="1" applyFill="1" applyBorder="1" applyAlignment="1">
      <alignment horizontal="center" wrapText="1"/>
    </xf>
    <xf numFmtId="0" fontId="29" fillId="0" borderId="8" xfId="47" applyFont="1" applyFill="1" applyBorder="1" applyAlignment="1">
      <alignment horizontal="left" wrapText="1"/>
    </xf>
    <xf numFmtId="0" fontId="25" fillId="0" borderId="20" xfId="47" applyFont="1" applyFill="1" applyBorder="1" applyAlignment="1">
      <alignment horizontal="left" wrapText="1"/>
    </xf>
    <xf numFmtId="0" fontId="4" fillId="0" borderId="0" xfId="47" applyFont="1"/>
    <xf numFmtId="165" fontId="5" fillId="0" borderId="5" xfId="47" applyNumberFormat="1" applyFont="1" applyBorder="1" applyAlignment="1">
      <alignment horizontal="center" vertical="center"/>
    </xf>
    <xf numFmtId="165" fontId="5" fillId="0" borderId="7" xfId="47" applyNumberFormat="1" applyFont="1" applyBorder="1" applyAlignment="1">
      <alignment horizontal="center" vertical="center"/>
    </xf>
    <xf numFmtId="0" fontId="2" fillId="0" borderId="0" xfId="47" applyAlignment="1">
      <alignment horizontal="center"/>
    </xf>
    <xf numFmtId="165" fontId="2" fillId="0" borderId="0" xfId="47" applyNumberFormat="1"/>
    <xf numFmtId="165" fontId="2" fillId="0" borderId="0" xfId="47" applyNumberFormat="1" applyAlignment="1">
      <alignment horizontal="center"/>
    </xf>
    <xf numFmtId="3" fontId="2" fillId="0" borderId="0" xfId="47" applyNumberFormat="1"/>
    <xf numFmtId="165" fontId="5" fillId="0" borderId="30" xfId="0" applyNumberFormat="1" applyFont="1" applyBorder="1" applyAlignment="1">
      <alignment horizontal="right" vertical="center" wrapText="1"/>
    </xf>
    <xf numFmtId="165" fontId="3" fillId="0" borderId="34" xfId="0" applyNumberFormat="1" applyFont="1" applyBorder="1" applyAlignment="1">
      <alignment vertical="center"/>
    </xf>
    <xf numFmtId="165" fontId="28" fillId="35" borderId="7" xfId="47" applyNumberFormat="1" applyFont="1" applyFill="1" applyBorder="1" applyAlignment="1">
      <alignment horizontal="right"/>
    </xf>
    <xf numFmtId="165" fontId="2" fillId="0" borderId="0" xfId="47" applyNumberFormat="1" applyFont="1"/>
    <xf numFmtId="165" fontId="5" fillId="0" borderId="2" xfId="47" applyNumberFormat="1" applyFont="1" applyFill="1" applyBorder="1" applyAlignment="1">
      <alignment horizontal="right" vertical="center"/>
    </xf>
    <xf numFmtId="165" fontId="5" fillId="0" borderId="8" xfId="47" applyNumberFormat="1" applyFont="1" applyFill="1" applyBorder="1" applyAlignment="1">
      <alignment horizontal="right" vertical="center"/>
    </xf>
    <xf numFmtId="0" fontId="2" fillId="0" borderId="0" xfId="47" applyFill="1"/>
    <xf numFmtId="165" fontId="5" fillId="0" borderId="9" xfId="47" applyNumberFormat="1" applyFont="1" applyBorder="1" applyAlignment="1">
      <alignment horizontal="center" vertical="center"/>
    </xf>
    <xf numFmtId="0" fontId="28" fillId="35" borderId="5" xfId="47" applyFont="1" applyFill="1" applyBorder="1" applyAlignment="1">
      <alignment wrapText="1"/>
    </xf>
    <xf numFmtId="165" fontId="28" fillId="35" borderId="5" xfId="47" applyNumberFormat="1" applyFont="1" applyFill="1" applyBorder="1" applyAlignment="1">
      <alignment wrapText="1"/>
    </xf>
    <xf numFmtId="166" fontId="28" fillId="35" borderId="5" xfId="47" applyNumberFormat="1" applyFont="1" applyFill="1" applyBorder="1" applyAlignment="1">
      <alignment wrapText="1"/>
    </xf>
    <xf numFmtId="166" fontId="28" fillId="35" borderId="7" xfId="47" applyNumberFormat="1" applyFont="1" applyFill="1" applyBorder="1" applyAlignment="1">
      <alignment wrapText="1"/>
    </xf>
    <xf numFmtId="166" fontId="28" fillId="35" borderId="33" xfId="47" applyNumberFormat="1" applyFont="1" applyFill="1" applyBorder="1" applyAlignment="1">
      <alignment wrapText="1"/>
    </xf>
    <xf numFmtId="165" fontId="28" fillId="35" borderId="6" xfId="47" applyNumberFormat="1" applyFont="1" applyFill="1" applyBorder="1" applyAlignment="1">
      <alignment wrapText="1"/>
    </xf>
    <xf numFmtId="4" fontId="5" fillId="0" borderId="22" xfId="47" applyNumberFormat="1" applyFont="1" applyBorder="1" applyAlignment="1">
      <alignment horizontal="right" vertical="center" wrapText="1"/>
    </xf>
    <xf numFmtId="166" fontId="5" fillId="0" borderId="20" xfId="47" applyNumberFormat="1" applyFont="1" applyBorder="1" applyAlignment="1">
      <alignment horizontal="right" vertical="center" wrapText="1"/>
    </xf>
    <xf numFmtId="166" fontId="5" fillId="0" borderId="31" xfId="47" applyNumberFormat="1" applyFont="1" applyBorder="1" applyAlignment="1">
      <alignment horizontal="right" vertical="center" wrapText="1"/>
    </xf>
    <xf numFmtId="4" fontId="5" fillId="0" borderId="21" xfId="47" applyNumberFormat="1" applyFont="1" applyBorder="1" applyAlignment="1">
      <alignment horizontal="right" vertical="center" wrapText="1"/>
    </xf>
    <xf numFmtId="0" fontId="28" fillId="35" borderId="2" xfId="47" applyFont="1" applyFill="1" applyBorder="1" applyAlignment="1">
      <alignment wrapText="1"/>
    </xf>
    <xf numFmtId="166" fontId="28" fillId="35" borderId="8" xfId="47" applyNumberFormat="1" applyFont="1" applyFill="1" applyBorder="1" applyAlignment="1">
      <alignment wrapText="1"/>
    </xf>
    <xf numFmtId="166" fontId="28" fillId="35" borderId="30" xfId="47" applyNumberFormat="1" applyFont="1" applyFill="1" applyBorder="1" applyAlignment="1">
      <alignment wrapText="1"/>
    </xf>
    <xf numFmtId="165" fontId="28" fillId="35" borderId="4" xfId="47" applyNumberFormat="1" applyFont="1" applyFill="1" applyBorder="1" applyAlignment="1">
      <alignment wrapText="1"/>
    </xf>
    <xf numFmtId="4" fontId="5" fillId="0" borderId="2" xfId="47" applyNumberFormat="1" applyFont="1" applyBorder="1" applyAlignment="1">
      <alignment horizontal="right" vertical="center" wrapText="1"/>
    </xf>
    <xf numFmtId="166" fontId="5" fillId="0" borderId="8" xfId="47" applyNumberFormat="1" applyFont="1" applyBorder="1" applyAlignment="1">
      <alignment horizontal="right" vertical="center" wrapText="1"/>
    </xf>
    <xf numFmtId="166" fontId="5" fillId="0" borderId="30" xfId="47" applyNumberFormat="1" applyFont="1" applyBorder="1" applyAlignment="1">
      <alignment horizontal="right" vertical="center" wrapText="1"/>
    </xf>
    <xf numFmtId="4" fontId="5" fillId="0" borderId="4" xfId="47" applyNumberFormat="1" applyFont="1" applyBorder="1" applyAlignment="1">
      <alignment horizontal="right" vertical="center" wrapText="1"/>
    </xf>
    <xf numFmtId="166" fontId="28" fillId="35" borderId="8" xfId="47" applyNumberFormat="1" applyFont="1" applyFill="1" applyBorder="1" applyAlignment="1">
      <alignment horizontal="right" wrapText="1"/>
    </xf>
    <xf numFmtId="4" fontId="5" fillId="0" borderId="20" xfId="47" applyNumberFormat="1" applyFont="1" applyBorder="1" applyAlignment="1">
      <alignment horizontal="right" vertical="center" wrapText="1"/>
    </xf>
    <xf numFmtId="4" fontId="5" fillId="0" borderId="31" xfId="47" applyNumberFormat="1" applyFont="1" applyBorder="1" applyAlignment="1">
      <alignment horizontal="right" vertical="center" wrapText="1"/>
    </xf>
    <xf numFmtId="3" fontId="5" fillId="0" borderId="9" xfId="47" applyNumberFormat="1" applyFont="1" applyBorder="1" applyAlignment="1">
      <alignment horizontal="center" vertical="center"/>
    </xf>
    <xf numFmtId="3" fontId="5" fillId="0" borderId="3" xfId="47" applyNumberFormat="1" applyFont="1" applyBorder="1" applyAlignment="1">
      <alignment horizontal="center" vertical="center"/>
    </xf>
    <xf numFmtId="165" fontId="5" fillId="0" borderId="32" xfId="47" applyNumberFormat="1" applyFont="1" applyBorder="1" applyAlignment="1">
      <alignment vertical="center"/>
    </xf>
    <xf numFmtId="3" fontId="5" fillId="0" borderId="5" xfId="47" applyNumberFormat="1" applyFont="1" applyBorder="1" applyAlignment="1">
      <alignment horizontal="center" vertical="center"/>
    </xf>
    <xf numFmtId="3" fontId="5" fillId="0" borderId="7" xfId="47" applyNumberFormat="1" applyFont="1" applyBorder="1" applyAlignment="1">
      <alignment horizontal="center" vertical="center"/>
    </xf>
    <xf numFmtId="165" fontId="3" fillId="0" borderId="34" xfId="47" applyNumberFormat="1" applyFont="1" applyBorder="1" applyAlignment="1">
      <alignment vertical="center"/>
    </xf>
    <xf numFmtId="165" fontId="5" fillId="0" borderId="30" xfId="0" applyNumberFormat="1" applyFont="1" applyBorder="1" applyAlignment="1">
      <alignment vertical="center"/>
    </xf>
    <xf numFmtId="0" fontId="5" fillId="33" borderId="2" xfId="47" applyFont="1" applyFill="1" applyBorder="1" applyAlignment="1">
      <alignment wrapText="1"/>
    </xf>
    <xf numFmtId="165" fontId="5" fillId="33" borderId="8" xfId="47" applyNumberFormat="1" applyFont="1" applyFill="1" applyBorder="1" applyAlignment="1">
      <alignment wrapText="1"/>
    </xf>
    <xf numFmtId="165" fontId="5" fillId="33" borderId="2" xfId="47" applyNumberFormat="1" applyFont="1" applyFill="1" applyBorder="1" applyAlignment="1">
      <alignment wrapText="1"/>
    </xf>
    <xf numFmtId="165" fontId="5" fillId="0" borderId="8" xfId="47" applyNumberFormat="1" applyFont="1" applyBorder="1" applyAlignment="1">
      <alignment horizontal="right" vertical="center" wrapText="1"/>
    </xf>
    <xf numFmtId="165" fontId="5" fillId="0" borderId="2" xfId="47" applyNumberFormat="1" applyFont="1" applyBorder="1" applyAlignment="1">
      <alignment horizontal="right" vertical="center" wrapText="1"/>
    </xf>
    <xf numFmtId="0" fontId="5" fillId="0" borderId="22" xfId="47" applyFont="1" applyBorder="1" applyAlignment="1">
      <alignment horizontal="left" vertical="center" wrapText="1"/>
    </xf>
    <xf numFmtId="165" fontId="5" fillId="0" borderId="20" xfId="47" applyNumberFormat="1" applyFont="1" applyBorder="1" applyAlignment="1">
      <alignment horizontal="right" vertical="center" wrapText="1"/>
    </xf>
    <xf numFmtId="165" fontId="5" fillId="0" borderId="22" xfId="47" applyNumberFormat="1" applyFont="1" applyBorder="1" applyAlignment="1">
      <alignment horizontal="right" vertical="center" wrapText="1"/>
    </xf>
    <xf numFmtId="165" fontId="28" fillId="35" borderId="8" xfId="47" applyNumberFormat="1" applyFont="1" applyFill="1" applyBorder="1" applyAlignment="1">
      <alignment wrapText="1"/>
    </xf>
    <xf numFmtId="165" fontId="28" fillId="35" borderId="2" xfId="47" applyNumberFormat="1" applyFont="1" applyFill="1" applyBorder="1" applyAlignment="1">
      <alignment wrapText="1"/>
    </xf>
    <xf numFmtId="0" fontId="5" fillId="0" borderId="2" xfId="47" applyFont="1" applyBorder="1" applyAlignment="1">
      <alignment horizontal="left" vertical="center" wrapText="1"/>
    </xf>
    <xf numFmtId="165" fontId="5" fillId="0" borderId="3" xfId="47" applyNumberFormat="1" applyFont="1" applyBorder="1" applyAlignment="1">
      <alignment horizontal="center" vertical="center"/>
    </xf>
    <xf numFmtId="165" fontId="24" fillId="0" borderId="4" xfId="47" applyNumberFormat="1" applyFont="1" applyBorder="1" applyAlignment="1">
      <alignment vertical="center"/>
    </xf>
    <xf numFmtId="165" fontId="24" fillId="0" borderId="1" xfId="47" applyNumberFormat="1" applyFont="1" applyBorder="1" applyAlignment="1">
      <alignment vertical="center"/>
    </xf>
    <xf numFmtId="165" fontId="3" fillId="0" borderId="3" xfId="47" applyNumberFormat="1" applyFont="1" applyBorder="1" applyAlignment="1">
      <alignment vertical="center"/>
    </xf>
    <xf numFmtId="165" fontId="3" fillId="0" borderId="9" xfId="47" applyNumberFormat="1" applyFont="1" applyBorder="1" applyAlignment="1">
      <alignment vertical="center"/>
    </xf>
    <xf numFmtId="165" fontId="28" fillId="35" borderId="23" xfId="47" applyNumberFormat="1" applyFont="1" applyFill="1" applyBorder="1" applyAlignment="1">
      <alignment wrapText="1"/>
    </xf>
    <xf numFmtId="165" fontId="5" fillId="0" borderId="0" xfId="47" applyNumberFormat="1" applyFont="1" applyBorder="1" applyAlignment="1">
      <alignment horizontal="right" vertical="center" wrapText="1"/>
    </xf>
    <xf numFmtId="165" fontId="5" fillId="0" borderId="0" xfId="47" applyNumberFormat="1" applyFont="1" applyBorder="1" applyAlignment="1">
      <alignment vertical="center" wrapText="1"/>
    </xf>
    <xf numFmtId="165" fontId="5" fillId="0" borderId="24" xfId="47" applyNumberFormat="1" applyFont="1" applyBorder="1" applyAlignment="1">
      <alignment horizontal="right" vertical="center" wrapText="1"/>
    </xf>
    <xf numFmtId="0" fontId="29" fillId="0" borderId="22" xfId="47" applyFont="1" applyBorder="1" applyAlignment="1">
      <alignment horizontal="left" vertical="center" wrapText="1"/>
    </xf>
    <xf numFmtId="0" fontId="29" fillId="0" borderId="22" xfId="47" applyFont="1" applyBorder="1" applyAlignment="1">
      <alignment vertical="center" wrapText="1"/>
    </xf>
    <xf numFmtId="165" fontId="28" fillId="35" borderId="30" xfId="47" applyNumberFormat="1" applyFont="1" applyFill="1" applyBorder="1" applyAlignment="1">
      <alignment horizontal="right"/>
    </xf>
    <xf numFmtId="165" fontId="24" fillId="33" borderId="30" xfId="47" applyNumberFormat="1" applyFont="1" applyFill="1" applyBorder="1" applyAlignment="1">
      <alignment horizontal="right" wrapText="1"/>
    </xf>
    <xf numFmtId="165" fontId="25" fillId="0" borderId="30" xfId="47" applyNumberFormat="1" applyFont="1" applyBorder="1" applyAlignment="1">
      <alignment horizontal="right" vertical="center"/>
    </xf>
    <xf numFmtId="165" fontId="25" fillId="0" borderId="31" xfId="47" applyNumberFormat="1" applyFont="1" applyBorder="1" applyAlignment="1">
      <alignment horizontal="right" vertical="center"/>
    </xf>
    <xf numFmtId="165" fontId="24" fillId="0" borderId="30" xfId="47" applyNumberFormat="1" applyFont="1" applyFill="1" applyBorder="1" applyAlignment="1">
      <alignment horizontal="right" wrapText="1"/>
    </xf>
    <xf numFmtId="165" fontId="28" fillId="35" borderId="33" xfId="47" applyNumberFormat="1" applyFont="1" applyFill="1" applyBorder="1" applyAlignment="1">
      <alignment horizontal="right" wrapText="1"/>
    </xf>
    <xf numFmtId="165" fontId="24" fillId="0" borderId="30" xfId="47" applyNumberFormat="1" applyFont="1" applyBorder="1" applyAlignment="1">
      <alignment horizontal="right" vertical="center" wrapText="1"/>
    </xf>
    <xf numFmtId="165" fontId="24" fillId="0" borderId="31" xfId="47" applyNumberFormat="1" applyFont="1" applyBorder="1" applyAlignment="1">
      <alignment horizontal="right" vertical="center" wrapText="1"/>
    </xf>
    <xf numFmtId="166" fontId="24" fillId="0" borderId="32" xfId="47" applyNumberFormat="1" applyFont="1" applyBorder="1" applyAlignment="1">
      <alignment horizontal="right" vertical="center"/>
    </xf>
    <xf numFmtId="166" fontId="24" fillId="0" borderId="31" xfId="47" applyNumberFormat="1" applyFont="1" applyBorder="1" applyAlignment="1">
      <alignment horizontal="right" vertical="center"/>
    </xf>
    <xf numFmtId="165" fontId="29" fillId="0" borderId="30" xfId="47" applyNumberFormat="1" applyFont="1" applyBorder="1" applyAlignment="1">
      <alignment horizontal="right" vertical="center"/>
    </xf>
    <xf numFmtId="4" fontId="5" fillId="0" borderId="20" xfId="0" applyNumberFormat="1" applyFont="1" applyBorder="1" applyAlignment="1">
      <alignment horizontal="right" vertical="center" wrapText="1"/>
    </xf>
    <xf numFmtId="3" fontId="5" fillId="0" borderId="20" xfId="0" applyNumberFormat="1" applyFont="1" applyBorder="1" applyAlignment="1">
      <alignment horizontal="center" vertical="center"/>
    </xf>
    <xf numFmtId="3" fontId="5" fillId="0" borderId="7" xfId="0" applyNumberFormat="1" applyFont="1" applyBorder="1" applyAlignment="1">
      <alignment horizontal="center" vertical="center"/>
    </xf>
    <xf numFmtId="4" fontId="5" fillId="0" borderId="31" xfId="0" applyNumberFormat="1" applyFont="1" applyBorder="1" applyAlignment="1">
      <alignment horizontal="right" vertical="center" wrapText="1"/>
    </xf>
    <xf numFmtId="165" fontId="5" fillId="0" borderId="31" xfId="0" applyNumberFormat="1" applyFont="1" applyBorder="1" applyAlignment="1">
      <alignment vertical="center"/>
    </xf>
    <xf numFmtId="165" fontId="28" fillId="35" borderId="7" xfId="47" applyNumberFormat="1" applyFont="1" applyFill="1" applyBorder="1" applyAlignment="1">
      <alignment wrapText="1"/>
    </xf>
    <xf numFmtId="165" fontId="5" fillId="0" borderId="8" xfId="47" applyNumberFormat="1" applyFont="1" applyBorder="1" applyAlignment="1">
      <alignment vertical="center" wrapText="1"/>
    </xf>
    <xf numFmtId="165" fontId="28" fillId="35" borderId="33" xfId="47" applyNumberFormat="1" applyFont="1" applyFill="1" applyBorder="1" applyAlignment="1">
      <alignment wrapText="1"/>
    </xf>
    <xf numFmtId="165" fontId="5" fillId="0" borderId="30" xfId="47" applyNumberFormat="1" applyFont="1" applyBorder="1" applyAlignment="1">
      <alignment horizontal="right" vertical="center" wrapText="1"/>
    </xf>
    <xf numFmtId="165" fontId="5" fillId="0" borderId="30" xfId="47" applyNumberFormat="1" applyFont="1" applyBorder="1" applyAlignment="1">
      <alignment vertical="center" wrapText="1"/>
    </xf>
    <xf numFmtId="165" fontId="5" fillId="0" borderId="31" xfId="47" applyNumberFormat="1" applyFont="1" applyBorder="1" applyAlignment="1">
      <alignment horizontal="right" vertical="center" wrapText="1"/>
    </xf>
    <xf numFmtId="165" fontId="5" fillId="0" borderId="31" xfId="47" applyNumberFormat="1" applyFont="1" applyBorder="1" applyAlignment="1">
      <alignment vertical="center"/>
    </xf>
    <xf numFmtId="166" fontId="5" fillId="33" borderId="4" xfId="47" applyNumberFormat="1" applyFont="1" applyFill="1" applyBorder="1" applyAlignment="1">
      <alignment wrapText="1"/>
    </xf>
    <xf numFmtId="0" fontId="24" fillId="33" borderId="8" xfId="0" applyFont="1" applyFill="1" applyBorder="1" applyAlignment="1">
      <alignment horizontal="left" vertical="center" wrapText="1"/>
    </xf>
    <xf numFmtId="165" fontId="24" fillId="33" borderId="2" xfId="0" applyNumberFormat="1" applyFont="1" applyFill="1" applyBorder="1" applyAlignment="1">
      <alignment horizontal="right" vertical="center" wrapText="1"/>
    </xf>
    <xf numFmtId="165" fontId="5" fillId="33" borderId="2" xfId="0" applyNumberFormat="1" applyFont="1" applyFill="1" applyBorder="1" applyAlignment="1">
      <alignment horizontal="right" vertical="center" wrapText="1"/>
    </xf>
    <xf numFmtId="0" fontId="5" fillId="33" borderId="28" xfId="49" applyFont="1" applyFill="1" applyBorder="1" applyAlignment="1">
      <alignment vertical="center" wrapText="1"/>
    </xf>
    <xf numFmtId="165" fontId="5" fillId="33" borderId="8" xfId="0" applyNumberFormat="1" applyFont="1" applyFill="1" applyBorder="1" applyAlignment="1">
      <alignment horizontal="right" vertical="center" wrapText="1"/>
    </xf>
    <xf numFmtId="165" fontId="24" fillId="33" borderId="30" xfId="0" applyNumberFormat="1" applyFont="1" applyFill="1" applyBorder="1" applyAlignment="1">
      <alignment horizontal="right" vertical="center" wrapText="1"/>
    </xf>
    <xf numFmtId="166" fontId="29" fillId="0" borderId="38" xfId="47" applyNumberFormat="1" applyFont="1" applyBorder="1" applyAlignment="1">
      <alignment horizontal="right" vertical="center" wrapText="1"/>
    </xf>
    <xf numFmtId="4" fontId="5" fillId="0" borderId="39" xfId="47" applyNumberFormat="1" applyFont="1" applyBorder="1" applyAlignment="1">
      <alignment horizontal="right" vertical="center" wrapText="1"/>
    </xf>
    <xf numFmtId="166" fontId="5" fillId="0" borderId="40" xfId="47" applyNumberFormat="1" applyFont="1" applyBorder="1" applyAlignment="1">
      <alignment horizontal="right" vertical="center" wrapText="1"/>
    </xf>
    <xf numFmtId="0" fontId="29" fillId="0" borderId="41" xfId="47" applyFont="1" applyBorder="1" applyAlignment="1">
      <alignment horizontal="left" vertical="center" wrapText="1"/>
    </xf>
    <xf numFmtId="4" fontId="5" fillId="0" borderId="41" xfId="47" applyNumberFormat="1" applyFont="1" applyBorder="1" applyAlignment="1">
      <alignment horizontal="right" vertical="center" wrapText="1"/>
    </xf>
    <xf numFmtId="166" fontId="5" fillId="0" borderId="42" xfId="47" applyNumberFormat="1" applyFont="1" applyBorder="1" applyAlignment="1">
      <alignment horizontal="right" vertical="center" wrapText="1"/>
    </xf>
    <xf numFmtId="166" fontId="29" fillId="0" borderId="43" xfId="47" applyNumberFormat="1" applyFont="1" applyBorder="1" applyAlignment="1">
      <alignment horizontal="right" vertical="center" wrapText="1"/>
    </xf>
    <xf numFmtId="4" fontId="5" fillId="0" borderId="44" xfId="47" applyNumberFormat="1" applyFont="1" applyBorder="1" applyAlignment="1">
      <alignment horizontal="right" vertical="center" wrapText="1"/>
    </xf>
    <xf numFmtId="0" fontId="29" fillId="0" borderId="39" xfId="47" applyFont="1" applyBorder="1" applyAlignment="1">
      <alignment vertical="center" wrapText="1"/>
    </xf>
    <xf numFmtId="4" fontId="5" fillId="0" borderId="45" xfId="47" applyNumberFormat="1" applyFont="1" applyBorder="1" applyAlignment="1">
      <alignment horizontal="right" vertical="center" wrapText="1"/>
    </xf>
    <xf numFmtId="0" fontId="29" fillId="0" borderId="40" xfId="47" applyFont="1" applyBorder="1" applyAlignment="1">
      <alignment vertical="center" wrapText="1"/>
    </xf>
    <xf numFmtId="165" fontId="29" fillId="0" borderId="39" xfId="47" applyNumberFormat="1" applyFont="1" applyBorder="1" applyAlignment="1">
      <alignment horizontal="right" vertical="center"/>
    </xf>
    <xf numFmtId="165" fontId="29" fillId="0" borderId="40" xfId="47" applyNumberFormat="1" applyFont="1" applyBorder="1" applyAlignment="1">
      <alignment horizontal="right" vertical="center"/>
    </xf>
    <xf numFmtId="165" fontId="29" fillId="0" borderId="38" xfId="47" applyNumberFormat="1" applyFont="1" applyBorder="1" applyAlignment="1">
      <alignment horizontal="right" vertical="center"/>
    </xf>
    <xf numFmtId="0" fontId="29" fillId="0" borderId="42" xfId="47" applyFont="1" applyBorder="1" applyAlignment="1">
      <alignment vertical="center" wrapText="1"/>
    </xf>
    <xf numFmtId="165" fontId="29" fillId="0" borderId="41" xfId="47" applyNumberFormat="1" applyFont="1" applyBorder="1" applyAlignment="1">
      <alignment horizontal="right" vertical="center"/>
    </xf>
    <xf numFmtId="165" fontId="29" fillId="0" borderId="42" xfId="47" applyNumberFormat="1" applyFont="1" applyBorder="1" applyAlignment="1">
      <alignment horizontal="right" vertical="center"/>
    </xf>
    <xf numFmtId="165" fontId="29" fillId="0" borderId="43" xfId="47" applyNumberFormat="1" applyFont="1" applyBorder="1" applyAlignment="1">
      <alignment horizontal="right" vertical="center"/>
    </xf>
    <xf numFmtId="0" fontId="29" fillId="0" borderId="40" xfId="47" applyFont="1" applyFill="1" applyBorder="1" applyAlignment="1">
      <alignment horizontal="left" wrapText="1"/>
    </xf>
    <xf numFmtId="0" fontId="5" fillId="0" borderId="39" xfId="47" applyFont="1" applyBorder="1" applyAlignment="1">
      <alignment horizontal="left" vertical="center" wrapText="1"/>
    </xf>
    <xf numFmtId="165" fontId="5" fillId="0" borderId="39" xfId="47" applyNumberFormat="1" applyFont="1" applyBorder="1" applyAlignment="1">
      <alignment horizontal="right" vertical="center" wrapText="1"/>
    </xf>
    <xf numFmtId="165" fontId="5" fillId="0" borderId="40" xfId="47" applyNumberFormat="1" applyFont="1" applyBorder="1" applyAlignment="1">
      <alignment horizontal="right" vertical="center" wrapText="1"/>
    </xf>
    <xf numFmtId="165" fontId="24" fillId="0" borderId="38" xfId="47" applyNumberFormat="1" applyFont="1" applyBorder="1" applyAlignment="1">
      <alignment horizontal="right" vertical="center" wrapText="1"/>
    </xf>
    <xf numFmtId="0" fontId="5" fillId="0" borderId="41" xfId="47" applyFont="1" applyBorder="1" applyAlignment="1">
      <alignment horizontal="left" vertical="center" wrapText="1"/>
    </xf>
    <xf numFmtId="165" fontId="5" fillId="0" borderId="41" xfId="47" applyNumberFormat="1" applyFont="1" applyBorder="1" applyAlignment="1">
      <alignment horizontal="right" vertical="center" wrapText="1"/>
    </xf>
    <xf numFmtId="165" fontId="5" fillId="0" borderId="42" xfId="47" applyNumberFormat="1" applyFont="1" applyBorder="1" applyAlignment="1">
      <alignment horizontal="right" vertical="center" wrapText="1"/>
    </xf>
    <xf numFmtId="165" fontId="24" fillId="0" borderId="43" xfId="47" applyNumberFormat="1" applyFont="1" applyBorder="1" applyAlignment="1">
      <alignment horizontal="right" vertical="center" wrapText="1"/>
    </xf>
    <xf numFmtId="165" fontId="5" fillId="0" borderId="40" xfId="0" applyNumberFormat="1" applyFont="1" applyFill="1" applyBorder="1" applyAlignment="1">
      <alignment horizontal="right" vertical="center" wrapText="1"/>
    </xf>
    <xf numFmtId="165" fontId="5" fillId="0" borderId="42" xfId="0" applyNumberFormat="1" applyFont="1" applyFill="1" applyBorder="1" applyAlignment="1">
      <alignment horizontal="right" vertical="center" wrapText="1"/>
    </xf>
    <xf numFmtId="165" fontId="5" fillId="0" borderId="46" xfId="47" applyNumberFormat="1" applyFont="1" applyBorder="1" applyAlignment="1">
      <alignment horizontal="right" vertical="center" wrapText="1"/>
    </xf>
    <xf numFmtId="165" fontId="5" fillId="0" borderId="38" xfId="47" applyNumberFormat="1" applyFont="1" applyBorder="1" applyAlignment="1">
      <alignment horizontal="right" vertical="center" wrapText="1"/>
    </xf>
    <xf numFmtId="165" fontId="5" fillId="0" borderId="47" xfId="47" applyNumberFormat="1" applyFont="1" applyBorder="1" applyAlignment="1">
      <alignment horizontal="right" vertical="center" wrapText="1"/>
    </xf>
    <xf numFmtId="165" fontId="5" fillId="0" borderId="43" xfId="47" applyNumberFormat="1" applyFont="1" applyBorder="1" applyAlignment="1">
      <alignment horizontal="right" vertical="center" wrapText="1"/>
    </xf>
    <xf numFmtId="0" fontId="31" fillId="0" borderId="0" xfId="47" applyFont="1" applyAlignment="1">
      <alignment horizontal="left"/>
    </xf>
    <xf numFmtId="165" fontId="5" fillId="33" borderId="4" xfId="47" applyNumberFormat="1" applyFont="1" applyFill="1" applyBorder="1" applyAlignment="1">
      <alignment wrapText="1"/>
    </xf>
    <xf numFmtId="165" fontId="24" fillId="33" borderId="8" xfId="0" applyNumberFormat="1" applyFont="1" applyFill="1" applyBorder="1" applyAlignment="1">
      <alignment horizontal="right" vertical="center" wrapText="1"/>
    </xf>
    <xf numFmtId="4" fontId="5" fillId="0" borderId="8" xfId="0" applyNumberFormat="1" applyFont="1" applyBorder="1" applyAlignment="1">
      <alignment horizontal="right" vertical="center" wrapText="1"/>
    </xf>
    <xf numFmtId="165" fontId="3" fillId="0" borderId="3" xfId="0" applyNumberFormat="1" applyFont="1" applyBorder="1" applyAlignment="1">
      <alignment vertical="center"/>
    </xf>
    <xf numFmtId="165" fontId="3" fillId="0" borderId="9" xfId="0" applyNumberFormat="1" applyFont="1" applyBorder="1" applyAlignment="1">
      <alignment vertical="center"/>
    </xf>
    <xf numFmtId="165" fontId="28" fillId="35" borderId="6" xfId="47" applyNumberFormat="1" applyFont="1" applyFill="1" applyBorder="1" applyAlignment="1">
      <alignment horizontal="right"/>
    </xf>
    <xf numFmtId="165" fontId="5" fillId="0" borderId="45" xfId="47" applyNumberFormat="1" applyFont="1" applyBorder="1" applyAlignment="1">
      <alignment horizontal="center" vertical="center"/>
    </xf>
    <xf numFmtId="165" fontId="5" fillId="0" borderId="44" xfId="47" applyNumberFormat="1" applyFont="1" applyBorder="1" applyAlignment="1">
      <alignment horizontal="center" vertical="center"/>
    </xf>
    <xf numFmtId="165" fontId="5" fillId="0" borderId="4" xfId="47" applyNumberFormat="1" applyFont="1" applyBorder="1" applyAlignment="1">
      <alignment horizontal="center" vertical="center"/>
    </xf>
    <xf numFmtId="165" fontId="28" fillId="35" borderId="4" xfId="47" applyNumberFormat="1" applyFont="1" applyFill="1" applyBorder="1" applyAlignment="1">
      <alignment horizontal="right"/>
    </xf>
    <xf numFmtId="165" fontId="5" fillId="0" borderId="21" xfId="47" applyNumberFormat="1" applyFont="1" applyBorder="1" applyAlignment="1">
      <alignment horizontal="center" vertical="center"/>
    </xf>
    <xf numFmtId="165" fontId="29" fillId="0" borderId="4" xfId="47" applyNumberFormat="1" applyFont="1" applyBorder="1" applyAlignment="1">
      <alignment horizontal="center" vertical="center"/>
    </xf>
    <xf numFmtId="165" fontId="29" fillId="0" borderId="45" xfId="47" applyNumberFormat="1" applyFont="1" applyBorder="1" applyAlignment="1">
      <alignment horizontal="center" vertical="center"/>
    </xf>
    <xf numFmtId="165" fontId="29" fillId="0" borderId="21" xfId="47" applyNumberFormat="1" applyFont="1" applyBorder="1" applyAlignment="1">
      <alignment horizontal="center" vertical="center"/>
    </xf>
    <xf numFmtId="165" fontId="5" fillId="0" borderId="4" xfId="47" applyNumberFormat="1" applyFont="1" applyFill="1" applyBorder="1" applyAlignment="1">
      <alignment wrapText="1"/>
    </xf>
    <xf numFmtId="165" fontId="3" fillId="0" borderId="1" xfId="47" applyNumberFormat="1" applyFont="1" applyBorder="1" applyAlignment="1">
      <alignment vertical="center"/>
    </xf>
    <xf numFmtId="0" fontId="2" fillId="0" borderId="23" xfId="47" applyBorder="1" applyAlignment="1">
      <alignment horizontal="center"/>
    </xf>
    <xf numFmtId="165" fontId="2" fillId="0" borderId="23" xfId="47" applyNumberFormat="1" applyBorder="1"/>
    <xf numFmtId="165" fontId="2" fillId="0" borderId="23" xfId="47" applyNumberFormat="1" applyBorder="1" applyAlignment="1">
      <alignment horizontal="center"/>
    </xf>
    <xf numFmtId="165" fontId="3" fillId="0" borderId="1" xfId="47" applyNumberFormat="1" applyFont="1" applyBorder="1" applyAlignment="1">
      <alignment horizontal="right" vertical="center"/>
    </xf>
    <xf numFmtId="165" fontId="2" fillId="0" borderId="0" xfId="47" applyNumberFormat="1" applyBorder="1"/>
    <xf numFmtId="165" fontId="3" fillId="0" borderId="34" xfId="47" applyNumberFormat="1" applyFont="1" applyBorder="1" applyAlignment="1">
      <alignment horizontal="right" vertical="center"/>
    </xf>
    <xf numFmtId="165" fontId="27" fillId="34" borderId="50" xfId="47" quotePrefix="1" applyNumberFormat="1" applyFont="1" applyFill="1" applyBorder="1" applyAlignment="1">
      <alignment horizontal="center" vertical="center" wrapText="1"/>
    </xf>
    <xf numFmtId="165" fontId="24" fillId="33" borderId="49" xfId="0" applyNumberFormat="1" applyFont="1" applyFill="1" applyBorder="1" applyAlignment="1">
      <alignment horizontal="right" vertical="center" wrapText="1"/>
    </xf>
    <xf numFmtId="165" fontId="5" fillId="0" borderId="49" xfId="0" applyNumberFormat="1" applyFont="1" applyBorder="1" applyAlignment="1">
      <alignment horizontal="right" vertical="center" wrapText="1"/>
    </xf>
    <xf numFmtId="4" fontId="5" fillId="0" borderId="49" xfId="0" applyNumberFormat="1" applyFont="1" applyBorder="1" applyAlignment="1">
      <alignment horizontal="right" vertical="center" wrapText="1"/>
    </xf>
    <xf numFmtId="4" fontId="5" fillId="0" borderId="51" xfId="0" applyNumberFormat="1" applyFont="1" applyBorder="1" applyAlignment="1">
      <alignment horizontal="right" vertical="center" wrapText="1"/>
    </xf>
    <xf numFmtId="165" fontId="3" fillId="0" borderId="48" xfId="0" applyNumberFormat="1" applyFont="1" applyBorder="1" applyAlignment="1">
      <alignment vertical="center"/>
    </xf>
    <xf numFmtId="0" fontId="5" fillId="0" borderId="2" xfId="0" applyFont="1" applyBorder="1" applyAlignment="1">
      <alignment horizontal="left" vertical="center" wrapText="1"/>
    </xf>
    <xf numFmtId="0" fontId="30" fillId="0" borderId="2" xfId="0" applyFont="1" applyBorder="1" applyAlignment="1">
      <alignment vertical="center" wrapText="1"/>
    </xf>
    <xf numFmtId="0" fontId="5" fillId="0" borderId="22" xfId="0" applyFont="1" applyBorder="1" applyAlignment="1">
      <alignment horizontal="left" vertical="center" wrapText="1"/>
    </xf>
    <xf numFmtId="165" fontId="5" fillId="0" borderId="51" xfId="0" applyNumberFormat="1" applyFont="1" applyBorder="1" applyAlignment="1">
      <alignment vertical="center"/>
    </xf>
    <xf numFmtId="165" fontId="5" fillId="0" borderId="49" xfId="0" applyNumberFormat="1" applyFont="1" applyBorder="1" applyAlignment="1">
      <alignment vertical="center"/>
    </xf>
    <xf numFmtId="4" fontId="0" fillId="0" borderId="0" xfId="0" applyNumberFormat="1"/>
    <xf numFmtId="165" fontId="2" fillId="0" borderId="0" xfId="0" applyNumberFormat="1" applyFont="1"/>
    <xf numFmtId="166" fontId="2" fillId="0" borderId="0" xfId="47" applyNumberFormat="1"/>
    <xf numFmtId="166" fontId="5" fillId="0" borderId="1" xfId="47" applyNumberFormat="1" applyFont="1" applyBorder="1" applyAlignment="1">
      <alignment horizontal="right" vertical="center"/>
    </xf>
    <xf numFmtId="166" fontId="5" fillId="0" borderId="6" xfId="47" applyNumberFormat="1" applyFont="1" applyBorder="1" applyAlignment="1">
      <alignment horizontal="right" vertical="center"/>
    </xf>
    <xf numFmtId="165" fontId="3" fillId="0" borderId="52" xfId="47" applyNumberFormat="1" applyFont="1" applyBorder="1" applyAlignment="1">
      <alignment vertical="center"/>
    </xf>
    <xf numFmtId="165" fontId="24" fillId="0" borderId="32" xfId="47" applyNumberFormat="1" applyFont="1" applyBorder="1" applyAlignment="1">
      <alignment horizontal="right" vertical="center"/>
    </xf>
    <xf numFmtId="165" fontId="5" fillId="0" borderId="1" xfId="47" applyNumberFormat="1" applyFont="1" applyBorder="1" applyAlignment="1">
      <alignment horizontal="right" vertical="center"/>
    </xf>
    <xf numFmtId="165" fontId="24" fillId="0" borderId="33" xfId="47" applyNumberFormat="1" applyFont="1" applyBorder="1" applyAlignment="1">
      <alignment horizontal="right" vertical="center"/>
    </xf>
    <xf numFmtId="165" fontId="5" fillId="0" borderId="6" xfId="47" applyNumberFormat="1" applyFont="1" applyBorder="1" applyAlignment="1">
      <alignment horizontal="right" vertical="center"/>
    </xf>
    <xf numFmtId="165" fontId="27" fillId="34" borderId="1" xfId="47" quotePrefix="1" applyNumberFormat="1" applyFont="1" applyFill="1" applyBorder="1" applyAlignment="1">
      <alignment horizontal="center" vertical="center" wrapText="1"/>
    </xf>
    <xf numFmtId="165" fontId="27" fillId="34" borderId="36" xfId="47" quotePrefix="1" applyNumberFormat="1" applyFont="1" applyFill="1" applyBorder="1" applyAlignment="1">
      <alignment horizontal="center" vertical="center" wrapText="1"/>
    </xf>
    <xf numFmtId="0" fontId="5" fillId="0" borderId="3" xfId="47" applyFont="1" applyBorder="1" applyAlignment="1">
      <alignment horizontal="left" vertical="center" wrapText="1"/>
    </xf>
    <xf numFmtId="0" fontId="24" fillId="0" borderId="3" xfId="47" applyFont="1" applyBorder="1" applyAlignment="1">
      <alignment horizontal="left" vertical="center"/>
    </xf>
    <xf numFmtId="165" fontId="33" fillId="34" borderId="29" xfId="47" quotePrefix="1" applyNumberFormat="1" applyFont="1" applyFill="1" applyBorder="1" applyAlignment="1">
      <alignment horizontal="center" vertical="center" wrapText="1"/>
    </xf>
    <xf numFmtId="165" fontId="33" fillId="34" borderId="32" xfId="47" quotePrefix="1" applyNumberFormat="1" applyFont="1" applyFill="1" applyBorder="1" applyAlignment="1">
      <alignment horizontal="center" vertical="center" wrapText="1"/>
    </xf>
    <xf numFmtId="0" fontId="5" fillId="0" borderId="61" xfId="0" applyFont="1" applyBorder="1" applyAlignment="1">
      <alignment horizontal="left" vertical="center" wrapText="1"/>
    </xf>
    <xf numFmtId="165" fontId="5" fillId="0" borderId="3" xfId="0" applyNumberFormat="1" applyFont="1" applyBorder="1" applyAlignment="1">
      <alignment horizontal="right" vertical="center" wrapText="1"/>
    </xf>
    <xf numFmtId="165" fontId="5" fillId="0" borderId="9" xfId="0" applyNumberFormat="1" applyFont="1" applyBorder="1" applyAlignment="1">
      <alignment horizontal="right" vertical="center" wrapText="1"/>
    </xf>
    <xf numFmtId="165" fontId="5" fillId="0" borderId="32" xfId="0" applyNumberFormat="1" applyFont="1" applyBorder="1" applyAlignment="1">
      <alignment horizontal="right" vertical="center" wrapText="1"/>
    </xf>
    <xf numFmtId="0" fontId="5" fillId="0" borderId="62" xfId="0" applyFont="1" applyBorder="1" applyAlignment="1">
      <alignment horizontal="left" vertical="center" wrapText="1"/>
    </xf>
    <xf numFmtId="165" fontId="5" fillId="0" borderId="57" xfId="0" applyNumberFormat="1" applyFont="1" applyBorder="1" applyAlignment="1">
      <alignment horizontal="right" vertical="center" wrapText="1"/>
    </xf>
    <xf numFmtId="165" fontId="5" fillId="0" borderId="58" xfId="0" applyNumberFormat="1" applyFont="1" applyBorder="1" applyAlignment="1">
      <alignment horizontal="right" vertical="center" wrapText="1"/>
    </xf>
    <xf numFmtId="165" fontId="5" fillId="0" borderId="34" xfId="0" applyNumberFormat="1" applyFont="1" applyBorder="1" applyAlignment="1">
      <alignment horizontal="right" vertical="center" wrapText="1"/>
    </xf>
    <xf numFmtId="0" fontId="24" fillId="0" borderId="56" xfId="0" applyFont="1" applyBorder="1" applyAlignment="1">
      <alignment horizontal="left" vertical="center" wrapText="1"/>
    </xf>
    <xf numFmtId="165" fontId="24" fillId="0" borderId="53" xfId="0" applyNumberFormat="1" applyFont="1" applyBorder="1" applyAlignment="1">
      <alignment horizontal="right" vertical="center" wrapText="1"/>
    </xf>
    <xf numFmtId="165" fontId="24" fillId="0" borderId="54" xfId="0" applyNumberFormat="1" applyFont="1" applyBorder="1" applyAlignment="1">
      <alignment horizontal="right" vertical="center" wrapText="1"/>
    </xf>
    <xf numFmtId="165" fontId="24" fillId="0" borderId="55" xfId="0" applyNumberFormat="1" applyFont="1" applyBorder="1" applyAlignment="1">
      <alignment horizontal="right" vertical="center" wrapText="1"/>
    </xf>
    <xf numFmtId="0" fontId="5" fillId="0" borderId="63" xfId="0" applyFont="1" applyBorder="1" applyAlignment="1">
      <alignment horizontal="left" vertical="center" wrapText="1"/>
    </xf>
    <xf numFmtId="165" fontId="5" fillId="0" borderId="64" xfId="0" applyNumberFormat="1" applyFont="1" applyBorder="1" applyAlignment="1">
      <alignment horizontal="right" vertical="center" wrapText="1"/>
    </xf>
    <xf numFmtId="0" fontId="5" fillId="0" borderId="60" xfId="0" applyFont="1" applyBorder="1" applyAlignment="1">
      <alignment horizontal="left" vertical="center" wrapText="1"/>
    </xf>
    <xf numFmtId="165" fontId="5" fillId="0" borderId="20" xfId="0" applyNumberFormat="1" applyFont="1" applyBorder="1" applyAlignment="1">
      <alignment horizontal="right" vertical="center" wrapText="1"/>
    </xf>
    <xf numFmtId="165" fontId="5" fillId="0" borderId="22" xfId="0" applyNumberFormat="1" applyFont="1" applyBorder="1" applyAlignment="1">
      <alignment horizontal="right" vertical="center" wrapText="1"/>
    </xf>
    <xf numFmtId="165" fontId="5" fillId="0" borderId="31" xfId="0" applyNumberFormat="1" applyFont="1" applyBorder="1" applyAlignment="1">
      <alignment horizontal="right" vertical="center" wrapText="1"/>
    </xf>
    <xf numFmtId="165" fontId="5" fillId="0" borderId="65" xfId="0" applyNumberFormat="1" applyFont="1" applyBorder="1" applyAlignment="1">
      <alignment horizontal="right" vertical="center" wrapText="1"/>
    </xf>
    <xf numFmtId="165" fontId="5" fillId="0" borderId="66" xfId="0" applyNumberFormat="1" applyFont="1" applyBorder="1" applyAlignment="1">
      <alignment horizontal="right" vertical="center" wrapText="1"/>
    </xf>
    <xf numFmtId="0" fontId="5" fillId="0" borderId="37" xfId="0" applyFont="1" applyBorder="1" applyAlignment="1">
      <alignment horizontal="left" vertical="center" wrapText="1"/>
    </xf>
    <xf numFmtId="165" fontId="5" fillId="0" borderId="7" xfId="0" applyNumberFormat="1" applyFont="1" applyBorder="1" applyAlignment="1">
      <alignment horizontal="right" vertical="center" wrapText="1"/>
    </xf>
    <xf numFmtId="165" fontId="5" fillId="0" borderId="5" xfId="0" applyNumberFormat="1" applyFont="1" applyBorder="1" applyAlignment="1">
      <alignment horizontal="right" vertical="center" wrapText="1"/>
    </xf>
    <xf numFmtId="165" fontId="5" fillId="0" borderId="33" xfId="0" applyNumberFormat="1" applyFont="1" applyBorder="1" applyAlignment="1">
      <alignment horizontal="right" vertical="center" wrapText="1"/>
    </xf>
    <xf numFmtId="165" fontId="5" fillId="0" borderId="59" xfId="0" applyNumberFormat="1" applyFont="1" applyBorder="1" applyAlignment="1">
      <alignment horizontal="right" vertical="center" wrapText="1"/>
    </xf>
    <xf numFmtId="0" fontId="24" fillId="0" borderId="67" xfId="0" applyFont="1" applyBorder="1" applyAlignment="1">
      <alignment vertical="center"/>
    </xf>
    <xf numFmtId="165" fontId="24" fillId="0" borderId="53" xfId="0" applyNumberFormat="1" applyFont="1" applyBorder="1" applyAlignment="1">
      <alignment vertical="center"/>
    </xf>
    <xf numFmtId="165" fontId="24" fillId="0" borderId="54" xfId="0" applyNumberFormat="1" applyFont="1" applyBorder="1" applyAlignment="1">
      <alignment vertical="center"/>
    </xf>
    <xf numFmtId="165" fontId="24" fillId="0" borderId="55" xfId="0" applyNumberFormat="1" applyFont="1" applyBorder="1" applyAlignment="1">
      <alignment vertical="center"/>
    </xf>
    <xf numFmtId="0" fontId="35" fillId="37" borderId="0" xfId="0" applyFont="1" applyFill="1"/>
    <xf numFmtId="165" fontId="0" fillId="37" borderId="0" xfId="0" applyNumberFormat="1" applyFill="1"/>
    <xf numFmtId="0" fontId="0" fillId="37" borderId="0" xfId="0" applyFill="1"/>
    <xf numFmtId="165" fontId="36" fillId="34" borderId="29" xfId="47" quotePrefix="1" applyNumberFormat="1" applyFont="1" applyFill="1" applyBorder="1" applyAlignment="1">
      <alignment horizontal="center" vertical="center" wrapText="1"/>
    </xf>
    <xf numFmtId="165" fontId="36" fillId="34" borderId="32" xfId="47" quotePrefix="1" applyNumberFormat="1" applyFont="1" applyFill="1" applyBorder="1" applyAlignment="1">
      <alignment horizontal="center" vertical="center" wrapText="1"/>
    </xf>
    <xf numFmtId="0" fontId="30" fillId="0" borderId="61" xfId="0" applyFont="1" applyBorder="1" applyAlignment="1">
      <alignment horizontal="left" vertical="center" wrapText="1"/>
    </xf>
    <xf numFmtId="165" fontId="30" fillId="0" borderId="3" xfId="0" applyNumberFormat="1" applyFont="1" applyBorder="1" applyAlignment="1">
      <alignment horizontal="right" vertical="center" wrapText="1"/>
    </xf>
    <xf numFmtId="165" fontId="30" fillId="0" borderId="9" xfId="0" applyNumberFormat="1" applyFont="1" applyBorder="1" applyAlignment="1">
      <alignment horizontal="right" vertical="center" wrapText="1"/>
    </xf>
    <xf numFmtId="165" fontId="30" fillId="0" borderId="32" xfId="0" applyNumberFormat="1" applyFont="1" applyBorder="1" applyAlignment="1">
      <alignment horizontal="right" vertical="center" wrapText="1"/>
    </xf>
    <xf numFmtId="0" fontId="30" fillId="0" borderId="62" xfId="0" applyFont="1" applyBorder="1" applyAlignment="1">
      <alignment horizontal="left" vertical="center" wrapText="1"/>
    </xf>
    <xf numFmtId="165" fontId="30" fillId="0" borderId="57" xfId="0" applyNumberFormat="1" applyFont="1" applyBorder="1" applyAlignment="1">
      <alignment horizontal="right" vertical="center" wrapText="1"/>
    </xf>
    <xf numFmtId="165" fontId="30" fillId="0" borderId="58" xfId="0" applyNumberFormat="1" applyFont="1" applyBorder="1" applyAlignment="1">
      <alignment horizontal="right" vertical="center" wrapText="1"/>
    </xf>
    <xf numFmtId="165" fontId="30" fillId="0" borderId="34" xfId="0" applyNumberFormat="1" applyFont="1" applyBorder="1" applyAlignment="1">
      <alignment horizontal="right" vertical="center" wrapText="1"/>
    </xf>
    <xf numFmtId="0" fontId="37" fillId="0" borderId="56" xfId="0" applyFont="1" applyBorder="1" applyAlignment="1">
      <alignment horizontal="left" vertical="center" wrapText="1"/>
    </xf>
    <xf numFmtId="165" fontId="37" fillId="0" borderId="53" xfId="0" applyNumberFormat="1" applyFont="1" applyBorder="1" applyAlignment="1">
      <alignment horizontal="right" vertical="center" wrapText="1"/>
    </xf>
    <xf numFmtId="165" fontId="37" fillId="0" borderId="54" xfId="0" applyNumberFormat="1" applyFont="1" applyBorder="1" applyAlignment="1">
      <alignment horizontal="right" vertical="center" wrapText="1"/>
    </xf>
    <xf numFmtId="165" fontId="37" fillId="0" borderId="55" xfId="0" applyNumberFormat="1" applyFont="1" applyBorder="1" applyAlignment="1">
      <alignment horizontal="right" vertical="center" wrapText="1"/>
    </xf>
    <xf numFmtId="0" fontId="30" fillId="0" borderId="63" xfId="0" applyFont="1" applyBorder="1" applyAlignment="1">
      <alignment horizontal="left" vertical="center" wrapText="1"/>
    </xf>
    <xf numFmtId="165" fontId="30" fillId="0" borderId="2" xfId="0" applyNumberFormat="1" applyFont="1" applyBorder="1" applyAlignment="1">
      <alignment horizontal="right" vertical="center" wrapText="1"/>
    </xf>
    <xf numFmtId="165" fontId="30" fillId="0" borderId="8" xfId="0" applyNumberFormat="1" applyFont="1" applyBorder="1" applyAlignment="1">
      <alignment horizontal="right" vertical="center" wrapText="1"/>
    </xf>
    <xf numFmtId="165" fontId="30" fillId="0" borderId="30" xfId="0" applyNumberFormat="1" applyFont="1" applyBorder="1" applyAlignment="1">
      <alignment horizontal="right" vertical="center" wrapText="1"/>
    </xf>
    <xf numFmtId="165" fontId="30" fillId="0" borderId="64" xfId="0" applyNumberFormat="1" applyFont="1" applyBorder="1" applyAlignment="1">
      <alignment horizontal="right" vertical="center" wrapText="1"/>
    </xf>
    <xf numFmtId="0" fontId="30" fillId="0" borderId="37" xfId="0" applyFont="1" applyBorder="1" applyAlignment="1">
      <alignment horizontal="left" vertical="center" wrapText="1"/>
    </xf>
    <xf numFmtId="165" fontId="30" fillId="0" borderId="7" xfId="0" applyNumberFormat="1" applyFont="1" applyBorder="1" applyAlignment="1">
      <alignment horizontal="right" vertical="center" wrapText="1"/>
    </xf>
    <xf numFmtId="165" fontId="30" fillId="0" borderId="5" xfId="0" applyNumberFormat="1" applyFont="1" applyBorder="1" applyAlignment="1">
      <alignment horizontal="right" vertical="center" wrapText="1"/>
    </xf>
    <xf numFmtId="165" fontId="30" fillId="0" borderId="33" xfId="0" applyNumberFormat="1" applyFont="1" applyBorder="1" applyAlignment="1">
      <alignment horizontal="right" vertical="center" wrapText="1"/>
    </xf>
    <xf numFmtId="0" fontId="37" fillId="0" borderId="67" xfId="0" applyFont="1" applyBorder="1" applyAlignment="1">
      <alignment vertical="center"/>
    </xf>
    <xf numFmtId="165" fontId="37" fillId="0" borderId="53" xfId="0" applyNumberFormat="1" applyFont="1" applyBorder="1" applyAlignment="1">
      <alignment vertical="center"/>
    </xf>
    <xf numFmtId="165" fontId="37" fillId="0" borderId="54" xfId="0" applyNumberFormat="1" applyFont="1" applyBorder="1" applyAlignment="1">
      <alignment vertical="center"/>
    </xf>
    <xf numFmtId="165" fontId="37" fillId="0" borderId="55" xfId="0" applyNumberFormat="1" applyFont="1" applyBorder="1" applyAlignment="1">
      <alignment vertical="center"/>
    </xf>
    <xf numFmtId="0" fontId="5" fillId="0" borderId="28" xfId="49" applyFont="1" applyFill="1" applyBorder="1" applyAlignment="1">
      <alignment vertical="center" wrapText="1"/>
    </xf>
    <xf numFmtId="0" fontId="0" fillId="0" borderId="0" xfId="0" applyFill="1"/>
    <xf numFmtId="0" fontId="24" fillId="36" borderId="2" xfId="49" applyFont="1" applyFill="1" applyBorder="1" applyAlignment="1">
      <alignment vertical="center" wrapText="1"/>
    </xf>
    <xf numFmtId="0" fontId="5" fillId="33" borderId="3" xfId="49" applyFont="1" applyFill="1" applyBorder="1" applyAlignment="1">
      <alignment vertical="center" wrapText="1"/>
    </xf>
    <xf numFmtId="165" fontId="5" fillId="33" borderId="3" xfId="49" applyNumberFormat="1" applyFont="1" applyFill="1" applyBorder="1" applyAlignment="1">
      <alignment vertical="center" wrapText="1"/>
    </xf>
    <xf numFmtId="165" fontId="5" fillId="0" borderId="39" xfId="0" applyNumberFormat="1" applyFont="1" applyFill="1" applyBorder="1" applyAlignment="1">
      <alignment horizontal="right" vertical="center" wrapText="1"/>
    </xf>
    <xf numFmtId="165" fontId="5" fillId="0" borderId="41" xfId="0" applyNumberFormat="1" applyFont="1" applyFill="1" applyBorder="1" applyAlignment="1">
      <alignment horizontal="right" vertical="center" wrapText="1"/>
    </xf>
    <xf numFmtId="165" fontId="5" fillId="0" borderId="8" xfId="0" applyNumberFormat="1" applyFont="1" applyBorder="1" applyAlignment="1">
      <alignment horizontal="center" vertical="center"/>
    </xf>
    <xf numFmtId="165" fontId="5" fillId="0" borderId="5" xfId="0" applyNumberFormat="1" applyFont="1" applyBorder="1" applyAlignment="1">
      <alignment horizontal="center" vertical="center"/>
    </xf>
    <xf numFmtId="165" fontId="5" fillId="0" borderId="22" xfId="0" applyNumberFormat="1" applyFont="1" applyBorder="1" applyAlignment="1">
      <alignment horizontal="center" vertical="center"/>
    </xf>
    <xf numFmtId="165" fontId="5" fillId="0" borderId="20" xfId="0" applyNumberFormat="1" applyFont="1" applyBorder="1" applyAlignment="1">
      <alignment horizontal="center" vertical="center"/>
    </xf>
    <xf numFmtId="165" fontId="5" fillId="0" borderId="7" xfId="0" applyNumberFormat="1" applyFont="1" applyBorder="1" applyAlignment="1">
      <alignment horizontal="center" vertical="center"/>
    </xf>
    <xf numFmtId="0" fontId="5" fillId="0" borderId="2" xfId="49" applyFont="1" applyFill="1" applyBorder="1" applyAlignment="1">
      <alignment vertical="center" wrapText="1"/>
    </xf>
    <xf numFmtId="165" fontId="5" fillId="0" borderId="2" xfId="49" applyNumberFormat="1" applyFont="1" applyFill="1" applyBorder="1" applyAlignment="1">
      <alignment vertical="center" wrapText="1"/>
    </xf>
    <xf numFmtId="165" fontId="5" fillId="0" borderId="8" xfId="49" applyNumberFormat="1" applyFont="1" applyFill="1" applyBorder="1" applyAlignment="1">
      <alignment vertical="center" wrapText="1"/>
    </xf>
    <xf numFmtId="166" fontId="0" fillId="0" borderId="0" xfId="0" applyNumberFormat="1"/>
    <xf numFmtId="166" fontId="0" fillId="0" borderId="0" xfId="0" applyNumberFormat="1" applyFill="1"/>
    <xf numFmtId="0" fontId="5" fillId="0" borderId="3" xfId="49" applyFont="1" applyFill="1" applyBorder="1" applyAlignment="1">
      <alignment vertical="center" wrapText="1"/>
    </xf>
    <xf numFmtId="165" fontId="5" fillId="0" borderId="3" xfId="49" applyNumberFormat="1" applyFont="1" applyFill="1" applyBorder="1" applyAlignment="1">
      <alignment vertical="center" wrapText="1"/>
    </xf>
    <xf numFmtId="0" fontId="2" fillId="0" borderId="0" xfId="0" applyFont="1" applyFill="1"/>
    <xf numFmtId="0" fontId="29" fillId="0" borderId="41" xfId="49" applyFont="1" applyBorder="1" applyAlignment="1">
      <alignment vertical="top" wrapText="1"/>
    </xf>
    <xf numFmtId="0" fontId="29" fillId="0" borderId="26" xfId="49" applyFont="1" applyBorder="1" applyAlignment="1">
      <alignment vertical="top" wrapText="1"/>
    </xf>
    <xf numFmtId="165" fontId="27" fillId="34" borderId="74" xfId="0" quotePrefix="1" applyNumberFormat="1" applyFont="1" applyFill="1" applyBorder="1" applyAlignment="1">
      <alignment horizontal="center" vertical="center" wrapText="1"/>
    </xf>
    <xf numFmtId="165" fontId="5" fillId="33" borderId="75" xfId="0" applyNumberFormat="1" applyFont="1" applyFill="1" applyBorder="1" applyAlignment="1">
      <alignment horizontal="right" vertical="center" wrapText="1"/>
    </xf>
    <xf numFmtId="165" fontId="5" fillId="0" borderId="76" xfId="0" applyNumberFormat="1" applyFont="1" applyFill="1" applyBorder="1" applyAlignment="1">
      <alignment horizontal="right" vertical="center" wrapText="1"/>
    </xf>
    <xf numFmtId="165" fontId="5" fillId="0" borderId="75" xfId="0" applyNumberFormat="1" applyFont="1" applyBorder="1" applyAlignment="1">
      <alignment horizontal="right" vertical="center" wrapText="1"/>
    </xf>
    <xf numFmtId="165" fontId="5" fillId="0" borderId="75" xfId="0" applyNumberFormat="1" applyFont="1" applyFill="1" applyBorder="1" applyAlignment="1">
      <alignment horizontal="right" vertical="center" wrapText="1"/>
    </xf>
    <xf numFmtId="165" fontId="24" fillId="36" borderId="75" xfId="0" applyNumberFormat="1" applyFont="1" applyFill="1" applyBorder="1" applyAlignment="1">
      <alignment horizontal="right" vertical="center" wrapText="1"/>
    </xf>
    <xf numFmtId="165" fontId="5" fillId="33" borderId="77" xfId="0" applyNumberFormat="1" applyFont="1" applyFill="1" applyBorder="1" applyAlignment="1">
      <alignment horizontal="right" vertical="center" wrapText="1"/>
    </xf>
    <xf numFmtId="165" fontId="5" fillId="0" borderId="78" xfId="0" applyNumberFormat="1" applyFont="1" applyFill="1" applyBorder="1" applyAlignment="1">
      <alignment horizontal="right" vertical="center" wrapText="1"/>
    </xf>
    <xf numFmtId="165" fontId="5" fillId="0" borderId="77" xfId="0" applyNumberFormat="1" applyFont="1" applyFill="1" applyBorder="1" applyAlignment="1">
      <alignment horizontal="right" vertical="center" wrapText="1"/>
    </xf>
    <xf numFmtId="165" fontId="5" fillId="0" borderId="79" xfId="0" applyNumberFormat="1" applyFont="1" applyBorder="1" applyAlignment="1">
      <alignment horizontal="right" vertical="center" wrapText="1"/>
    </xf>
    <xf numFmtId="165" fontId="5" fillId="0" borderId="77" xfId="0" applyNumberFormat="1" applyFont="1" applyBorder="1" applyAlignment="1">
      <alignment vertical="center"/>
    </xf>
    <xf numFmtId="165" fontId="3" fillId="0" borderId="80" xfId="0" applyNumberFormat="1" applyFont="1" applyBorder="1" applyAlignment="1">
      <alignment vertical="center"/>
    </xf>
    <xf numFmtId="165" fontId="5" fillId="33" borderId="9" xfId="49" applyNumberFormat="1" applyFont="1" applyFill="1" applyBorder="1" applyAlignment="1">
      <alignment vertical="center" wrapText="1"/>
    </xf>
    <xf numFmtId="165" fontId="5" fillId="0" borderId="9" xfId="49" applyNumberFormat="1" applyFont="1" applyFill="1" applyBorder="1" applyAlignment="1">
      <alignment vertical="center" wrapText="1"/>
    </xf>
    <xf numFmtId="165" fontId="24" fillId="36" borderId="81" xfId="0" applyNumberFormat="1" applyFont="1" applyFill="1" applyBorder="1" applyAlignment="1">
      <alignment horizontal="right" vertical="center" wrapText="1"/>
    </xf>
    <xf numFmtId="165" fontId="24" fillId="0" borderId="75" xfId="0" applyNumberFormat="1" applyFont="1" applyFill="1" applyBorder="1" applyAlignment="1">
      <alignment horizontal="right" vertical="center" wrapText="1"/>
    </xf>
    <xf numFmtId="165" fontId="5" fillId="0" borderId="79" xfId="0" applyNumberFormat="1" applyFont="1" applyBorder="1" applyAlignment="1">
      <alignment vertical="center"/>
    </xf>
    <xf numFmtId="165" fontId="24" fillId="36" borderId="2" xfId="49" applyNumberFormat="1" applyFont="1" applyFill="1" applyBorder="1" applyAlignment="1">
      <alignment vertical="center" wrapText="1"/>
    </xf>
    <xf numFmtId="165" fontId="24" fillId="36" borderId="2" xfId="0" applyNumberFormat="1" applyFont="1" applyFill="1" applyBorder="1" applyAlignment="1">
      <alignment horizontal="right" vertical="center" wrapText="1"/>
    </xf>
    <xf numFmtId="165" fontId="24" fillId="36" borderId="28" xfId="49" applyNumberFormat="1" applyFont="1" applyFill="1" applyBorder="1" applyAlignment="1">
      <alignment vertical="center" wrapText="1"/>
    </xf>
    <xf numFmtId="165" fontId="5" fillId="33" borderId="3" xfId="0" applyNumberFormat="1" applyFont="1" applyFill="1" applyBorder="1" applyAlignment="1">
      <alignment horizontal="right" vertical="center" wrapText="1"/>
    </xf>
    <xf numFmtId="165" fontId="5" fillId="33" borderId="9" xfId="0" applyNumberFormat="1" applyFont="1" applyFill="1" applyBorder="1" applyAlignment="1">
      <alignment horizontal="right" vertical="center" wrapText="1"/>
    </xf>
    <xf numFmtId="165" fontId="29" fillId="0" borderId="4" xfId="47" applyNumberFormat="1" applyFont="1" applyBorder="1" applyAlignment="1">
      <alignment horizontal="right" vertical="center"/>
    </xf>
    <xf numFmtId="0" fontId="28" fillId="35" borderId="2" xfId="59" applyFont="1" applyFill="1" applyBorder="1" applyAlignment="1">
      <alignment wrapText="1"/>
    </xf>
    <xf numFmtId="165" fontId="28" fillId="35" borderId="8" xfId="59" applyNumberFormat="1" applyFont="1" applyFill="1" applyBorder="1" applyAlignment="1">
      <alignment wrapText="1"/>
    </xf>
    <xf numFmtId="165" fontId="28" fillId="35" borderId="33" xfId="59" applyNumberFormat="1" applyFont="1" applyFill="1" applyBorder="1" applyAlignment="1">
      <alignment horizontal="right" wrapText="1"/>
    </xf>
    <xf numFmtId="165" fontId="28" fillId="35" borderId="4" xfId="59" applyNumberFormat="1" applyFont="1" applyFill="1" applyBorder="1" applyAlignment="1">
      <alignment wrapText="1"/>
    </xf>
    <xf numFmtId="0" fontId="5" fillId="33" borderId="2" xfId="59" applyFont="1" applyFill="1" applyBorder="1" applyAlignment="1">
      <alignment wrapText="1"/>
    </xf>
    <xf numFmtId="165" fontId="5" fillId="33" borderId="8" xfId="59" applyNumberFormat="1" applyFont="1" applyFill="1" applyBorder="1" applyAlignment="1">
      <alignment wrapText="1"/>
    </xf>
    <xf numFmtId="165" fontId="24" fillId="33" borderId="30" xfId="59" applyNumberFormat="1" applyFont="1" applyFill="1" applyBorder="1" applyAlignment="1">
      <alignment horizontal="right" wrapText="1"/>
    </xf>
    <xf numFmtId="0" fontId="5" fillId="33" borderId="4" xfId="59" applyFont="1" applyFill="1" applyBorder="1" applyAlignment="1">
      <alignment wrapText="1"/>
    </xf>
    <xf numFmtId="0" fontId="2" fillId="0" borderId="0" xfId="59" applyFont="1" applyFill="1"/>
    <xf numFmtId="0" fontId="5" fillId="0" borderId="2" xfId="59" applyFont="1" applyFill="1" applyBorder="1" applyAlignment="1">
      <alignment wrapText="1"/>
    </xf>
    <xf numFmtId="165" fontId="5" fillId="0" borderId="8" xfId="59" applyNumberFormat="1" applyFont="1" applyFill="1" applyBorder="1" applyAlignment="1">
      <alignment wrapText="1"/>
    </xf>
    <xf numFmtId="165" fontId="24" fillId="0" borderId="30" xfId="59" applyNumberFormat="1" applyFont="1" applyFill="1" applyBorder="1" applyAlignment="1">
      <alignment horizontal="right" wrapText="1"/>
    </xf>
    <xf numFmtId="0" fontId="5" fillId="0" borderId="4" xfId="59" applyFont="1" applyFill="1" applyBorder="1" applyAlignment="1">
      <alignment wrapText="1"/>
    </xf>
    <xf numFmtId="0" fontId="2" fillId="0" borderId="0" xfId="47" applyFont="1" applyFill="1"/>
    <xf numFmtId="0" fontId="5" fillId="0" borderId="2" xfId="59" applyFont="1" applyBorder="1" applyAlignment="1">
      <alignment horizontal="left" vertical="center" wrapText="1"/>
    </xf>
    <xf numFmtId="0" fontId="5" fillId="0" borderId="39" xfId="59" applyFont="1" applyBorder="1" applyAlignment="1">
      <alignment horizontal="left" vertical="center" wrapText="1"/>
    </xf>
    <xf numFmtId="0" fontId="5" fillId="0" borderId="41" xfId="59" applyFont="1" applyBorder="1" applyAlignment="1">
      <alignment horizontal="left" vertical="center" wrapText="1"/>
    </xf>
    <xf numFmtId="165" fontId="24" fillId="36" borderId="5" xfId="0" applyNumberFormat="1" applyFont="1" applyFill="1" applyBorder="1" applyAlignment="1">
      <alignment horizontal="right" vertical="center" wrapText="1"/>
    </xf>
    <xf numFmtId="165" fontId="4" fillId="0" borderId="0" xfId="0" applyNumberFormat="1" applyFont="1"/>
    <xf numFmtId="165" fontId="27" fillId="34" borderId="1" xfId="47" quotePrefix="1" applyNumberFormat="1" applyFont="1" applyFill="1" applyBorder="1" applyAlignment="1">
      <alignment horizontal="center" vertical="center" wrapText="1"/>
    </xf>
    <xf numFmtId="3" fontId="2" fillId="0" borderId="0" xfId="47" applyNumberFormat="1" applyFont="1"/>
    <xf numFmtId="3" fontId="4" fillId="0" borderId="0" xfId="47" applyNumberFormat="1" applyFont="1"/>
    <xf numFmtId="0" fontId="29" fillId="0" borderId="8" xfId="47" applyFont="1" applyFill="1" applyBorder="1" applyAlignment="1">
      <alignment wrapText="1"/>
    </xf>
    <xf numFmtId="3" fontId="2" fillId="0" borderId="0" xfId="47" applyNumberFormat="1" applyFill="1"/>
    <xf numFmtId="0" fontId="2" fillId="0" borderId="0" xfId="47" quotePrefix="1"/>
    <xf numFmtId="0" fontId="2" fillId="0" borderId="0" xfId="47" applyAlignment="1">
      <alignment horizontal="left"/>
    </xf>
    <xf numFmtId="165" fontId="27" fillId="34" borderId="1" xfId="47" quotePrefix="1" applyNumberFormat="1" applyFont="1" applyFill="1" applyBorder="1" applyAlignment="1">
      <alignment horizontal="center" vertical="center" wrapText="1"/>
    </xf>
    <xf numFmtId="0" fontId="24" fillId="0" borderId="28" xfId="49" applyFont="1" applyFill="1" applyBorder="1" applyAlignment="1">
      <alignment vertical="center" wrapText="1"/>
    </xf>
    <xf numFmtId="0" fontId="29" fillId="0" borderId="3" xfId="49" applyFont="1" applyFill="1" applyBorder="1" applyAlignment="1">
      <alignment vertical="center" wrapText="1"/>
    </xf>
    <xf numFmtId="0" fontId="5" fillId="33" borderId="2" xfId="49" applyFont="1" applyFill="1" applyBorder="1" applyAlignment="1">
      <alignment vertical="center" wrapText="1"/>
    </xf>
    <xf numFmtId="165" fontId="5" fillId="0" borderId="3"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0" fontId="0" fillId="0" borderId="0" xfId="0" applyAlignment="1">
      <alignment horizontal="left"/>
    </xf>
    <xf numFmtId="165" fontId="36" fillId="34" borderId="31" xfId="47" quotePrefix="1" applyNumberFormat="1" applyFont="1" applyFill="1" applyBorder="1" applyAlignment="1">
      <alignment horizontal="center" vertical="center" wrapText="1"/>
    </xf>
    <xf numFmtId="0" fontId="30" fillId="0" borderId="0" xfId="0" applyFont="1" applyAlignment="1">
      <alignment wrapText="1"/>
    </xf>
    <xf numFmtId="0" fontId="24" fillId="0" borderId="0" xfId="47" applyFont="1" applyBorder="1" applyAlignment="1">
      <alignment horizontal="left" vertical="center"/>
    </xf>
    <xf numFmtId="165" fontId="3" fillId="0" borderId="0" xfId="0" applyNumberFormat="1" applyFont="1" applyBorder="1" applyAlignment="1">
      <alignment vertical="center"/>
    </xf>
    <xf numFmtId="0" fontId="29" fillId="0" borderId="2" xfId="47" applyFont="1" applyBorder="1" applyAlignment="1">
      <alignment horizontal="left" vertical="center" wrapText="1"/>
    </xf>
    <xf numFmtId="166" fontId="29" fillId="0" borderId="30" xfId="47" applyNumberFormat="1" applyFont="1" applyBorder="1" applyAlignment="1">
      <alignment horizontal="right" vertical="center" wrapText="1"/>
    </xf>
    <xf numFmtId="165" fontId="27" fillId="34" borderId="1" xfId="47" quotePrefix="1" applyNumberFormat="1" applyFont="1" applyFill="1" applyBorder="1" applyAlignment="1">
      <alignment horizontal="center" vertical="center" wrapText="1"/>
    </xf>
    <xf numFmtId="165" fontId="28" fillId="35" borderId="30" xfId="59" applyNumberFormat="1" applyFont="1" applyFill="1" applyBorder="1" applyAlignment="1">
      <alignment horizontal="right" wrapText="1"/>
    </xf>
    <xf numFmtId="165" fontId="28" fillId="35" borderId="30" xfId="47" applyNumberFormat="1" applyFont="1" applyFill="1" applyBorder="1" applyAlignment="1">
      <alignment horizontal="right" wrapText="1"/>
    </xf>
    <xf numFmtId="0" fontId="5" fillId="0" borderId="3" xfId="49" applyFont="1" applyBorder="1" applyAlignment="1">
      <alignment vertical="center" wrapText="1"/>
    </xf>
    <xf numFmtId="0" fontId="5" fillId="0" borderId="39" xfId="49" applyFont="1" applyBorder="1" applyAlignment="1">
      <alignment vertical="center" wrapText="1"/>
    </xf>
    <xf numFmtId="0" fontId="5" fillId="0" borderId="41" xfId="49" applyFont="1" applyBorder="1" applyAlignment="1">
      <alignment vertical="center" wrapText="1"/>
    </xf>
    <xf numFmtId="0" fontId="5" fillId="0" borderId="2" xfId="49" applyFont="1" applyBorder="1" applyAlignment="1">
      <alignment vertical="center" wrapText="1"/>
    </xf>
    <xf numFmtId="0" fontId="5" fillId="0" borderId="26" xfId="49" applyFont="1" applyBorder="1" applyAlignment="1">
      <alignment vertical="top" wrapText="1"/>
    </xf>
    <xf numFmtId="0" fontId="5" fillId="0" borderId="28" xfId="49" applyFont="1" applyBorder="1" applyAlignment="1">
      <alignment vertical="top" wrapText="1"/>
    </xf>
    <xf numFmtId="0" fontId="5" fillId="0" borderId="27" xfId="49" applyFont="1" applyBorder="1" applyAlignment="1">
      <alignment vertical="center" wrapText="1"/>
    </xf>
    <xf numFmtId="0" fontId="5" fillId="0" borderId="3" xfId="49" applyFont="1" applyBorder="1" applyAlignment="1">
      <alignment vertical="top" wrapText="1"/>
    </xf>
    <xf numFmtId="0" fontId="5" fillId="0" borderId="3" xfId="49" applyFont="1" applyBorder="1" applyAlignment="1">
      <alignment wrapText="1"/>
    </xf>
    <xf numFmtId="0" fontId="5" fillId="0" borderId="2" xfId="49" applyFont="1" applyBorder="1" applyAlignment="1">
      <alignment wrapText="1"/>
    </xf>
    <xf numFmtId="0" fontId="0" fillId="0" borderId="0" xfId="0"/>
    <xf numFmtId="0" fontId="5" fillId="0" borderId="61" xfId="0" applyFont="1" applyBorder="1" applyAlignment="1">
      <alignment horizontal="left" vertical="center" wrapText="1"/>
    </xf>
    <xf numFmtId="165" fontId="5" fillId="0" borderId="3" xfId="0" applyNumberFormat="1" applyFont="1" applyBorder="1" applyAlignment="1">
      <alignment horizontal="right" vertical="center" wrapText="1"/>
    </xf>
    <xf numFmtId="165" fontId="5" fillId="0" borderId="9" xfId="0" applyNumberFormat="1" applyFont="1" applyBorder="1" applyAlignment="1">
      <alignment horizontal="right" vertical="center" wrapText="1"/>
    </xf>
    <xf numFmtId="165" fontId="5" fillId="0" borderId="32" xfId="0" applyNumberFormat="1" applyFont="1" applyBorder="1" applyAlignment="1">
      <alignment horizontal="right" vertical="center" wrapText="1"/>
    </xf>
    <xf numFmtId="165" fontId="5" fillId="0" borderId="66" xfId="0" applyNumberFormat="1" applyFont="1" applyBorder="1" applyAlignment="1">
      <alignment horizontal="right" vertical="center" wrapText="1"/>
    </xf>
    <xf numFmtId="0" fontId="36" fillId="34" borderId="72" xfId="47" applyFont="1" applyFill="1" applyBorder="1" applyAlignment="1">
      <alignment horizontal="left" wrapText="1"/>
    </xf>
    <xf numFmtId="0" fontId="36" fillId="34" borderId="60" xfId="47" applyFont="1" applyFill="1" applyBorder="1" applyAlignment="1">
      <alignment horizontal="left" wrapText="1"/>
    </xf>
    <xf numFmtId="165" fontId="36" fillId="34" borderId="71" xfId="47" quotePrefix="1" applyNumberFormat="1" applyFont="1" applyFill="1" applyBorder="1" applyAlignment="1">
      <alignment horizontal="center" vertical="center" wrapText="1"/>
    </xf>
    <xf numFmtId="165" fontId="36" fillId="34" borderId="68" xfId="47" quotePrefix="1" applyNumberFormat="1" applyFont="1" applyFill="1" applyBorder="1" applyAlignment="1">
      <alignment horizontal="center" vertical="center" wrapText="1"/>
    </xf>
    <xf numFmtId="165" fontId="36" fillId="34" borderId="73" xfId="47" quotePrefix="1" applyNumberFormat="1" applyFont="1" applyFill="1" applyBorder="1" applyAlignment="1">
      <alignment horizontal="center" vertical="center" wrapText="1"/>
    </xf>
    <xf numFmtId="0" fontId="38" fillId="34" borderId="72" xfId="47" applyFont="1" applyFill="1" applyBorder="1" applyAlignment="1">
      <alignment horizontal="center" vertical="center"/>
    </xf>
    <xf numFmtId="0" fontId="38" fillId="34" borderId="68" xfId="47" applyFont="1" applyFill="1" applyBorder="1" applyAlignment="1">
      <alignment horizontal="center" vertical="center"/>
    </xf>
    <xf numFmtId="0" fontId="38" fillId="34" borderId="73" xfId="47" applyFont="1" applyFill="1" applyBorder="1" applyAlignment="1">
      <alignment horizontal="center" vertical="center"/>
    </xf>
    <xf numFmtId="165" fontId="36" fillId="34" borderId="69" xfId="47" quotePrefix="1" applyNumberFormat="1" applyFont="1" applyFill="1" applyBorder="1" applyAlignment="1">
      <alignment horizontal="center" vertical="center" wrapText="1"/>
    </xf>
    <xf numFmtId="165" fontId="36" fillId="34" borderId="21" xfId="47" quotePrefix="1" applyNumberFormat="1" applyFont="1" applyFill="1" applyBorder="1" applyAlignment="1">
      <alignment horizontal="center" vertical="center" wrapText="1"/>
    </xf>
    <xf numFmtId="165" fontId="36" fillId="34" borderId="70" xfId="47" quotePrefix="1" applyNumberFormat="1" applyFont="1" applyFill="1" applyBorder="1" applyAlignment="1">
      <alignment horizontal="center" vertical="center" wrapText="1"/>
    </xf>
    <xf numFmtId="165" fontId="36" fillId="34" borderId="22" xfId="47" quotePrefix="1" applyNumberFormat="1" applyFont="1" applyFill="1" applyBorder="1" applyAlignment="1">
      <alignment horizontal="center" vertical="center" wrapText="1"/>
    </xf>
    <xf numFmtId="165" fontId="36" fillId="34" borderId="20" xfId="47" quotePrefix="1" applyNumberFormat="1" applyFont="1" applyFill="1" applyBorder="1" applyAlignment="1">
      <alignment horizontal="center" vertical="center" wrapText="1"/>
    </xf>
    <xf numFmtId="0" fontId="32" fillId="34" borderId="72" xfId="47" applyFont="1" applyFill="1" applyBorder="1" applyAlignment="1">
      <alignment horizontal="center" vertical="center"/>
    </xf>
    <xf numFmtId="0" fontId="32" fillId="34" borderId="68" xfId="47" applyFont="1" applyFill="1" applyBorder="1" applyAlignment="1">
      <alignment horizontal="center" vertical="center"/>
    </xf>
    <xf numFmtId="0" fontId="32" fillId="34" borderId="73" xfId="47" applyFont="1" applyFill="1" applyBorder="1" applyAlignment="1">
      <alignment horizontal="center" vertical="center"/>
    </xf>
    <xf numFmtId="0" fontId="34" fillId="34" borderId="72" xfId="47" applyFont="1" applyFill="1" applyBorder="1" applyAlignment="1">
      <alignment horizontal="center" vertical="center"/>
    </xf>
    <xf numFmtId="0" fontId="34" fillId="34" borderId="68" xfId="47" applyFont="1" applyFill="1" applyBorder="1" applyAlignment="1">
      <alignment horizontal="center" vertical="center"/>
    </xf>
    <xf numFmtId="0" fontId="34" fillId="34" borderId="73" xfId="47" applyFont="1" applyFill="1" applyBorder="1" applyAlignment="1">
      <alignment horizontal="center" vertical="center"/>
    </xf>
    <xf numFmtId="0" fontId="33" fillId="34" borderId="72" xfId="47" applyFont="1" applyFill="1" applyBorder="1" applyAlignment="1">
      <alignment horizontal="left" wrapText="1"/>
    </xf>
    <xf numFmtId="0" fontId="33" fillId="34" borderId="60" xfId="47" applyFont="1" applyFill="1" applyBorder="1" applyAlignment="1">
      <alignment horizontal="left" wrapText="1"/>
    </xf>
    <xf numFmtId="165" fontId="33" fillId="34" borderId="69" xfId="47" quotePrefix="1" applyNumberFormat="1" applyFont="1" applyFill="1" applyBorder="1" applyAlignment="1">
      <alignment horizontal="center" vertical="center" wrapText="1"/>
    </xf>
    <xf numFmtId="165" fontId="33" fillId="34" borderId="21" xfId="47" quotePrefix="1" applyNumberFormat="1" applyFont="1" applyFill="1" applyBorder="1" applyAlignment="1">
      <alignment horizontal="center" vertical="center" wrapText="1"/>
    </xf>
    <xf numFmtId="165" fontId="33" fillId="34" borderId="70" xfId="47" quotePrefix="1" applyNumberFormat="1" applyFont="1" applyFill="1" applyBorder="1" applyAlignment="1">
      <alignment horizontal="center" vertical="center" wrapText="1"/>
    </xf>
    <xf numFmtId="165" fontId="33" fillId="34" borderId="22" xfId="47" quotePrefix="1" applyNumberFormat="1" applyFont="1" applyFill="1" applyBorder="1" applyAlignment="1">
      <alignment horizontal="center" vertical="center" wrapText="1"/>
    </xf>
    <xf numFmtId="165" fontId="33" fillId="34" borderId="71" xfId="47" quotePrefix="1" applyNumberFormat="1" applyFont="1" applyFill="1" applyBorder="1" applyAlignment="1">
      <alignment horizontal="center" vertical="center" wrapText="1"/>
    </xf>
    <xf numFmtId="165" fontId="33" fillId="34" borderId="20" xfId="47" quotePrefix="1" applyNumberFormat="1" applyFont="1" applyFill="1" applyBorder="1" applyAlignment="1">
      <alignment horizontal="center" vertical="center" wrapText="1"/>
    </xf>
    <xf numFmtId="165" fontId="33" fillId="34" borderId="73" xfId="47" quotePrefix="1" applyNumberFormat="1" applyFont="1" applyFill="1" applyBorder="1" applyAlignment="1">
      <alignment horizontal="center" vertical="center" wrapText="1"/>
    </xf>
    <xf numFmtId="0" fontId="26" fillId="34" borderId="9" xfId="47" applyFont="1" applyFill="1" applyBorder="1" applyAlignment="1">
      <alignment horizontal="center" vertical="center"/>
    </xf>
    <xf numFmtId="0" fontId="26" fillId="34" borderId="10" xfId="47" applyFont="1" applyFill="1" applyBorder="1" applyAlignment="1">
      <alignment horizontal="center" vertical="center"/>
    </xf>
    <xf numFmtId="0" fontId="26" fillId="34" borderId="1" xfId="47" applyFont="1" applyFill="1" applyBorder="1" applyAlignment="1">
      <alignment horizontal="center" vertical="center"/>
    </xf>
    <xf numFmtId="0" fontId="26" fillId="34" borderId="7" xfId="47" applyFont="1" applyFill="1" applyBorder="1" applyAlignment="1">
      <alignment horizontal="left" wrapText="1"/>
    </xf>
    <xf numFmtId="0" fontId="26" fillId="34" borderId="20" xfId="47" applyFont="1" applyFill="1" applyBorder="1" applyAlignment="1">
      <alignment horizontal="left" wrapText="1"/>
    </xf>
    <xf numFmtId="165" fontId="27" fillId="34" borderId="6" xfId="47" quotePrefix="1" applyNumberFormat="1" applyFont="1" applyFill="1" applyBorder="1" applyAlignment="1">
      <alignment horizontal="center" vertical="center" wrapText="1"/>
    </xf>
    <xf numFmtId="165" fontId="27" fillId="34" borderId="21" xfId="47" quotePrefix="1" applyNumberFormat="1" applyFont="1" applyFill="1" applyBorder="1" applyAlignment="1">
      <alignment horizontal="center" vertical="center" wrapText="1"/>
    </xf>
    <xf numFmtId="165" fontId="27" fillId="34" borderId="5" xfId="47" quotePrefix="1" applyNumberFormat="1" applyFont="1" applyFill="1" applyBorder="1" applyAlignment="1">
      <alignment horizontal="center" vertical="center" wrapText="1"/>
    </xf>
    <xf numFmtId="165" fontId="27" fillId="34" borderId="22" xfId="47" quotePrefix="1" applyNumberFormat="1" applyFont="1" applyFill="1" applyBorder="1" applyAlignment="1">
      <alignment horizontal="center" vertical="center" wrapText="1"/>
    </xf>
    <xf numFmtId="165" fontId="27" fillId="34" borderId="7" xfId="47" quotePrefix="1" applyNumberFormat="1" applyFont="1" applyFill="1" applyBorder="1" applyAlignment="1">
      <alignment horizontal="center" vertical="center" wrapText="1"/>
    </xf>
    <xf numFmtId="165" fontId="27" fillId="34" borderId="20" xfId="47" quotePrefix="1" applyNumberFormat="1" applyFont="1" applyFill="1" applyBorder="1" applyAlignment="1">
      <alignment horizontal="center" vertical="center" wrapText="1"/>
    </xf>
    <xf numFmtId="165" fontId="27" fillId="34" borderId="1" xfId="47" quotePrefix="1" applyNumberFormat="1" applyFont="1" applyFill="1" applyBorder="1" applyAlignment="1">
      <alignment horizontal="center" vertical="center" wrapText="1"/>
    </xf>
    <xf numFmtId="165" fontId="27" fillId="34" borderId="49" xfId="47" quotePrefix="1" applyNumberFormat="1" applyFont="1" applyFill="1" applyBorder="1" applyAlignment="1">
      <alignment horizontal="center" vertical="center" wrapText="1"/>
    </xf>
    <xf numFmtId="165" fontId="27" fillId="34" borderId="6" xfId="0" quotePrefix="1" applyNumberFormat="1" applyFont="1" applyFill="1" applyBorder="1" applyAlignment="1">
      <alignment horizontal="center" vertical="center" wrapText="1"/>
    </xf>
    <xf numFmtId="165" fontId="27" fillId="34" borderId="21" xfId="0" quotePrefix="1" applyNumberFormat="1" applyFont="1" applyFill="1" applyBorder="1" applyAlignment="1">
      <alignment horizontal="center" vertical="center" wrapText="1"/>
    </xf>
    <xf numFmtId="165" fontId="27" fillId="34" borderId="5" xfId="0" quotePrefix="1" applyNumberFormat="1" applyFont="1" applyFill="1" applyBorder="1" applyAlignment="1">
      <alignment horizontal="center" vertical="center" wrapText="1"/>
    </xf>
    <xf numFmtId="165" fontId="27" fillId="34" borderId="22" xfId="0" quotePrefix="1" applyNumberFormat="1" applyFont="1" applyFill="1" applyBorder="1" applyAlignment="1">
      <alignment horizontal="center" vertical="center" wrapText="1"/>
    </xf>
    <xf numFmtId="165" fontId="27" fillId="34" borderId="35" xfId="0" quotePrefix="1" applyNumberFormat="1" applyFont="1" applyFill="1" applyBorder="1" applyAlignment="1">
      <alignment horizontal="center" vertical="center" wrapText="1"/>
    </xf>
    <xf numFmtId="165" fontId="27" fillId="34" borderId="20" xfId="0" quotePrefix="1" applyNumberFormat="1" applyFont="1" applyFill="1" applyBorder="1" applyAlignment="1">
      <alignment horizontal="center" vertical="center" wrapText="1"/>
    </xf>
    <xf numFmtId="165" fontId="27" fillId="34" borderId="37" xfId="0" quotePrefix="1" applyNumberFormat="1" applyFont="1" applyFill="1" applyBorder="1" applyAlignment="1">
      <alignment horizontal="center" vertical="center" wrapText="1"/>
    </xf>
    <xf numFmtId="0" fontId="39" fillId="34" borderId="7" xfId="47" applyFont="1" applyFill="1" applyBorder="1" applyAlignment="1">
      <alignment horizontal="left" wrapText="1"/>
    </xf>
    <xf numFmtId="0" fontId="39" fillId="34" borderId="20" xfId="47" applyFont="1" applyFill="1" applyBorder="1" applyAlignment="1">
      <alignment horizontal="left" wrapText="1"/>
    </xf>
    <xf numFmtId="0" fontId="26" fillId="34" borderId="7" xfId="47" applyFont="1" applyFill="1" applyBorder="1" applyAlignment="1">
      <alignment horizontal="center" vertical="center"/>
    </xf>
    <xf numFmtId="0" fontId="26" fillId="34" borderId="23" xfId="47" applyFont="1" applyFill="1" applyBorder="1" applyAlignment="1">
      <alignment horizontal="center" vertical="center"/>
    </xf>
    <xf numFmtId="165" fontId="27" fillId="34" borderId="35" xfId="47" quotePrefix="1" applyNumberFormat="1" applyFont="1" applyFill="1" applyBorder="1" applyAlignment="1">
      <alignment horizontal="center" vertical="center" wrapText="1"/>
    </xf>
    <xf numFmtId="165" fontId="27" fillId="34" borderId="36" xfId="47" quotePrefix="1" applyNumberFormat="1" applyFont="1" applyFill="1" applyBorder="1" applyAlignment="1">
      <alignment horizontal="center" vertical="center" wrapText="1"/>
    </xf>
    <xf numFmtId="165" fontId="27" fillId="34" borderId="31" xfId="47" quotePrefix="1" applyNumberFormat="1" applyFont="1" applyFill="1" applyBorder="1" applyAlignment="1">
      <alignment horizontal="center" vertical="center" wrapText="1"/>
    </xf>
  </cellXfs>
  <cellStyles count="90">
    <cellStyle name="20 % - Farve1" xfId="1" builtinId="30" customBuiltin="1"/>
    <cellStyle name="20 % - Farve1 2" xfId="62" xr:uid="{00000000-0005-0000-0000-000045000000}"/>
    <cellStyle name="20 % - Farve2" xfId="2" builtinId="34" customBuiltin="1"/>
    <cellStyle name="20 % - Farve2 2" xfId="63" xr:uid="{00000000-0005-0000-0000-000046000000}"/>
    <cellStyle name="20 % - Farve3" xfId="3" builtinId="38" customBuiltin="1"/>
    <cellStyle name="20 % - Farve3 2" xfId="64" xr:uid="{00000000-0005-0000-0000-000047000000}"/>
    <cellStyle name="20 % - Farve4" xfId="4" builtinId="42" customBuiltin="1"/>
    <cellStyle name="20 % - Farve4 2" xfId="65" xr:uid="{00000000-0005-0000-0000-000048000000}"/>
    <cellStyle name="20 % - Farve5" xfId="5" builtinId="46" customBuiltin="1"/>
    <cellStyle name="20 % - Farve5 2" xfId="66" xr:uid="{00000000-0005-0000-0000-000049000000}"/>
    <cellStyle name="20 % - Farve6" xfId="6" builtinId="50" customBuiltin="1"/>
    <cellStyle name="20 % - Farve6 2" xfId="67" xr:uid="{00000000-0005-0000-0000-00004A000000}"/>
    <cellStyle name="40 % - Farve1" xfId="7" builtinId="31" customBuiltin="1"/>
    <cellStyle name="40 % - Farve1 2" xfId="68" xr:uid="{00000000-0005-0000-0000-00004B000000}"/>
    <cellStyle name="40 % - Farve2" xfId="8" builtinId="35" customBuiltin="1"/>
    <cellStyle name="40 % - Farve2 2" xfId="69" xr:uid="{00000000-0005-0000-0000-00004C000000}"/>
    <cellStyle name="40 % - Farve3" xfId="9" builtinId="39" customBuiltin="1"/>
    <cellStyle name="40 % - Farve3 2" xfId="70" xr:uid="{00000000-0005-0000-0000-00004D000000}"/>
    <cellStyle name="40 % - Farve4" xfId="10" builtinId="43" customBuiltin="1"/>
    <cellStyle name="40 % - Farve4 2" xfId="71" xr:uid="{00000000-0005-0000-0000-00004E000000}"/>
    <cellStyle name="40 % - Farve5" xfId="11" builtinId="47" customBuiltin="1"/>
    <cellStyle name="40 % - Farve5 2" xfId="72" xr:uid="{00000000-0005-0000-0000-00004F000000}"/>
    <cellStyle name="40 % - Farve6" xfId="12" builtinId="51" customBuiltin="1"/>
    <cellStyle name="40 % - Farve6 2" xfId="73" xr:uid="{00000000-0005-0000-0000-000050000000}"/>
    <cellStyle name="60 % - Farve1" xfId="13" builtinId="32" customBuiltin="1"/>
    <cellStyle name="60 % - Farve2" xfId="14" builtinId="36" customBuiltin="1"/>
    <cellStyle name="60 % - Farve3" xfId="15" builtinId="40" customBuiltin="1"/>
    <cellStyle name="60 % - Farve4" xfId="16" builtinId="44" customBuiltin="1"/>
    <cellStyle name="60 % - Farve5" xfId="17" builtinId="48" customBuiltin="1"/>
    <cellStyle name="60 % - Farve6" xfId="18" builtinId="52" customBuiltin="1"/>
    <cellStyle name="Advarselstekst" xfId="19" builtinId="11" customBuiltin="1"/>
    <cellStyle name="Bemærk! 2" xfId="20" xr:uid="{00000000-0005-0000-0000-000013000000}"/>
    <cellStyle name="Bemærk! 2 2" xfId="74" xr:uid="{00000000-0005-0000-0000-000013000000}"/>
    <cellStyle name="Beregning" xfId="21" builtinId="22" customBuiltin="1"/>
    <cellStyle name="Farve1" xfId="22" builtinId="29" customBuiltin="1"/>
    <cellStyle name="Farve2" xfId="23" builtinId="33" customBuiltin="1"/>
    <cellStyle name="Farve3" xfId="24" builtinId="37" customBuiltin="1"/>
    <cellStyle name="Farve4" xfId="25" builtinId="41" customBuiltin="1"/>
    <cellStyle name="Farve5" xfId="26" builtinId="45" customBuiltin="1"/>
    <cellStyle name="Farve6" xfId="27" builtinId="49" customBuiltin="1"/>
    <cellStyle name="Forklarende tekst" xfId="28" builtinId="53" customBuiltin="1"/>
    <cellStyle name="God" xfId="29" builtinId="26" customBuiltin="1"/>
    <cellStyle name="Input" xfId="30" builtinId="20" customBuiltin="1"/>
    <cellStyle name="Komma 2" xfId="31" xr:uid="{00000000-0005-0000-0000-00001E000000}"/>
    <cellStyle name="Komma 2 2" xfId="32" xr:uid="{00000000-0005-0000-0000-00001F000000}"/>
    <cellStyle name="Komma 2 2 2" xfId="33" xr:uid="{00000000-0005-0000-0000-000020000000}"/>
    <cellStyle name="Komma 2 2 2 2" xfId="34" xr:uid="{00000000-0005-0000-0000-000021000000}"/>
    <cellStyle name="Komma 2 2 2 2 2" xfId="35" xr:uid="{00000000-0005-0000-0000-000022000000}"/>
    <cellStyle name="Komma 2 2 2 2 2 2" xfId="79" xr:uid="{00000000-0005-0000-0000-000022000000}"/>
    <cellStyle name="Komma 2 2 2 2 3" xfId="36" xr:uid="{00000000-0005-0000-0000-000023000000}"/>
    <cellStyle name="Komma 2 2 2 2 3 2" xfId="80" xr:uid="{00000000-0005-0000-0000-000023000000}"/>
    <cellStyle name="Komma 2 2 2 2 4" xfId="78" xr:uid="{00000000-0005-0000-0000-000021000000}"/>
    <cellStyle name="Komma 2 2 2 3" xfId="37" xr:uid="{00000000-0005-0000-0000-000024000000}"/>
    <cellStyle name="Komma 2 2 2 3 2" xfId="81" xr:uid="{00000000-0005-0000-0000-000024000000}"/>
    <cellStyle name="Komma 2 2 2 4" xfId="38" xr:uid="{00000000-0005-0000-0000-000025000000}"/>
    <cellStyle name="Komma 2 2 2 4 2" xfId="82" xr:uid="{00000000-0005-0000-0000-000025000000}"/>
    <cellStyle name="Komma 2 2 2 5" xfId="77" xr:uid="{00000000-0005-0000-0000-000020000000}"/>
    <cellStyle name="Komma 2 2 3" xfId="76" xr:uid="{00000000-0005-0000-0000-00001F000000}"/>
    <cellStyle name="Komma 2 3" xfId="39" xr:uid="{00000000-0005-0000-0000-000026000000}"/>
    <cellStyle name="Komma 2 3 2" xfId="40" xr:uid="{00000000-0005-0000-0000-000027000000}"/>
    <cellStyle name="Komma 2 3 2 2" xfId="41" xr:uid="{00000000-0005-0000-0000-000028000000}"/>
    <cellStyle name="Komma 2 3 2 2 2" xfId="85" xr:uid="{00000000-0005-0000-0000-000028000000}"/>
    <cellStyle name="Komma 2 3 2 3" xfId="42" xr:uid="{00000000-0005-0000-0000-000029000000}"/>
    <cellStyle name="Komma 2 3 2 3 2" xfId="86" xr:uid="{00000000-0005-0000-0000-000029000000}"/>
    <cellStyle name="Komma 2 3 2 4" xfId="84" xr:uid="{00000000-0005-0000-0000-000027000000}"/>
    <cellStyle name="Komma 2 3 3" xfId="43" xr:uid="{00000000-0005-0000-0000-00002A000000}"/>
    <cellStyle name="Komma 2 3 3 2" xfId="87" xr:uid="{00000000-0005-0000-0000-00002A000000}"/>
    <cellStyle name="Komma 2 3 4" xfId="44" xr:uid="{00000000-0005-0000-0000-00002B000000}"/>
    <cellStyle name="Komma 2 3 4 2" xfId="88" xr:uid="{00000000-0005-0000-0000-00002B000000}"/>
    <cellStyle name="Komma 2 3 5" xfId="83" xr:uid="{00000000-0005-0000-0000-000026000000}"/>
    <cellStyle name="Komma 2 4" xfId="75" xr:uid="{00000000-0005-0000-0000-00001E000000}"/>
    <cellStyle name="Komma 3" xfId="61" xr:uid="{00000000-0005-0000-0000-00002C000000}"/>
    <cellStyle name="Kontrollér celle" xfId="45" builtinId="23" customBuiltin="1"/>
    <cellStyle name="Neutral" xfId="46" builtinId="28" customBuiltin="1"/>
    <cellStyle name="Normal" xfId="0" builtinId="0"/>
    <cellStyle name="Normal 2" xfId="47" xr:uid="{00000000-0005-0000-0000-000030000000}"/>
    <cellStyle name="Normal 2 2" xfId="59" xr:uid="{00000000-0005-0000-0000-000031000000}"/>
    <cellStyle name="Normal 3" xfId="48" xr:uid="{00000000-0005-0000-0000-000032000000}"/>
    <cellStyle name="Normal 3 2" xfId="89" xr:uid="{00000000-0005-0000-0000-000030000000}"/>
    <cellStyle name="Normal 4" xfId="49" xr:uid="{00000000-0005-0000-0000-000033000000}"/>
    <cellStyle name="Normal 4 2" xfId="60" xr:uid="{00000000-0005-0000-0000-000034000000}"/>
    <cellStyle name="Output" xfId="50" builtinId="21" customBuiltin="1"/>
    <cellStyle name="Overskrift 1" xfId="51" builtinId="16" customBuiltin="1"/>
    <cellStyle name="Overskrift 2" xfId="52" builtinId="17" customBuiltin="1"/>
    <cellStyle name="Overskrift 3" xfId="53" builtinId="18" customBuiltin="1"/>
    <cellStyle name="Overskrift 4" xfId="54" builtinId="19" customBuiltin="1"/>
    <cellStyle name="Sammenkædet celle" xfId="55" builtinId="24" customBuiltin="1"/>
    <cellStyle name="Titel 2" xfId="56" xr:uid="{00000000-0005-0000-0000-00003B000000}"/>
    <cellStyle name="Total" xfId="57" builtinId="25" customBuiltin="1"/>
    <cellStyle name="Ugyldig" xfId="58" builtinId="27" customBuiltin="1"/>
  </cellStyles>
  <dxfs count="0"/>
  <tableStyles count="0" defaultTableStyle="TableStyleMedium2" defaultPivotStyle="PivotStyleLight16"/>
  <colors>
    <mruColors>
      <color rgb="FF004165"/>
      <color rgb="FFD9E2F3"/>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857250</xdr:colOff>
      <xdr:row>9</xdr:row>
      <xdr:rowOff>0</xdr:rowOff>
    </xdr:from>
    <xdr:to>
      <xdr:col>1</xdr:col>
      <xdr:colOff>942975</xdr:colOff>
      <xdr:row>12</xdr:row>
      <xdr:rowOff>123825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419725"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9</xdr:row>
      <xdr:rowOff>0</xdr:rowOff>
    </xdr:from>
    <xdr:to>
      <xdr:col>0</xdr:col>
      <xdr:colOff>85725</xdr:colOff>
      <xdr:row>11</xdr:row>
      <xdr:rowOff>76200</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0" y="62198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9</xdr:row>
      <xdr:rowOff>0</xdr:rowOff>
    </xdr:from>
    <xdr:to>
      <xdr:col>0</xdr:col>
      <xdr:colOff>85725</xdr:colOff>
      <xdr:row>11</xdr:row>
      <xdr:rowOff>76200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0" y="62198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5" name="AutoShape 5">
          <a:extLst>
            <a:ext uri="{FF2B5EF4-FFF2-40B4-BE49-F238E27FC236}">
              <a16:creationId xmlns:a16="http://schemas.microsoft.com/office/drawing/2014/main" id="{00000000-0008-0000-0000-000005000000}"/>
            </a:ext>
          </a:extLst>
        </xdr:cNvPr>
        <xdr:cNvSpPr>
          <a:spLocks/>
        </xdr:cNvSpPr>
      </xdr:nvSpPr>
      <xdr:spPr bwMode="auto">
        <a:xfrm>
          <a:off x="0" y="6219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9</xdr:row>
      <xdr:rowOff>0</xdr:rowOff>
    </xdr:from>
    <xdr:to>
      <xdr:col>0</xdr:col>
      <xdr:colOff>95250</xdr:colOff>
      <xdr:row>11</xdr:row>
      <xdr:rowOff>104775</xdr:rowOff>
    </xdr:to>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0" y="621982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857250</xdr:colOff>
      <xdr:row>9</xdr:row>
      <xdr:rowOff>0</xdr:rowOff>
    </xdr:from>
    <xdr:ext cx="85725" cy="619125"/>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5419725"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9</xdr:row>
      <xdr:rowOff>0</xdr:rowOff>
    </xdr:from>
    <xdr:to>
      <xdr:col>3</xdr:col>
      <xdr:colOff>220979</xdr:colOff>
      <xdr:row>10</xdr:row>
      <xdr:rowOff>17542</xdr:rowOff>
    </xdr:to>
    <xdr:pic>
      <xdr:nvPicPr>
        <xdr:cNvPr id="8" name="Billed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0" y="6219825"/>
          <a:ext cx="4383404" cy="1889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857250</xdr:colOff>
      <xdr:row>37</xdr:row>
      <xdr:rowOff>0</xdr:rowOff>
    </xdr:from>
    <xdr:to>
      <xdr:col>3</xdr:col>
      <xdr:colOff>942975</xdr:colOff>
      <xdr:row>40</xdr:row>
      <xdr:rowOff>76200</xdr:rowOff>
    </xdr:to>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8724900" y="8020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40</xdr:row>
      <xdr:rowOff>0</xdr:rowOff>
    </xdr:from>
    <xdr:to>
      <xdr:col>0</xdr:col>
      <xdr:colOff>85725</xdr:colOff>
      <xdr:row>42</xdr:row>
      <xdr:rowOff>76200</xdr:rowOff>
    </xdr:to>
    <xdr:sp macro="" textlink="">
      <xdr:nvSpPr>
        <xdr:cNvPr id="3" name="Text Box 3">
          <a:extLst>
            <a:ext uri="{FF2B5EF4-FFF2-40B4-BE49-F238E27FC236}">
              <a16:creationId xmlns:a16="http://schemas.microsoft.com/office/drawing/2014/main" id="{00000000-0008-0000-0900-000003000000}"/>
            </a:ext>
          </a:extLst>
        </xdr:cNvPr>
        <xdr:cNvSpPr txBox="1">
          <a:spLocks noChangeArrowheads="1"/>
        </xdr:cNvSpPr>
      </xdr:nvSpPr>
      <xdr:spPr bwMode="auto">
        <a:xfrm>
          <a:off x="0" y="85629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40</xdr:row>
      <xdr:rowOff>0</xdr:rowOff>
    </xdr:from>
    <xdr:to>
      <xdr:col>0</xdr:col>
      <xdr:colOff>85725</xdr:colOff>
      <xdr:row>42</xdr:row>
      <xdr:rowOff>76200</xdr:rowOff>
    </xdr:to>
    <xdr:sp macro="" textlink="">
      <xdr:nvSpPr>
        <xdr:cNvPr id="4" name="Text Box 4">
          <a:extLst>
            <a:ext uri="{FF2B5EF4-FFF2-40B4-BE49-F238E27FC236}">
              <a16:creationId xmlns:a16="http://schemas.microsoft.com/office/drawing/2014/main" id="{00000000-0008-0000-0900-000004000000}"/>
            </a:ext>
          </a:extLst>
        </xdr:cNvPr>
        <xdr:cNvSpPr txBox="1">
          <a:spLocks noChangeArrowheads="1"/>
        </xdr:cNvSpPr>
      </xdr:nvSpPr>
      <xdr:spPr bwMode="auto">
        <a:xfrm>
          <a:off x="0" y="85629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5" name="AutoShape 5">
          <a:extLst>
            <a:ext uri="{FF2B5EF4-FFF2-40B4-BE49-F238E27FC236}">
              <a16:creationId xmlns:a16="http://schemas.microsoft.com/office/drawing/2014/main" id="{00000000-0008-0000-0900-000005000000}"/>
            </a:ext>
          </a:extLst>
        </xdr:cNvPr>
        <xdr:cNvSpPr>
          <a:spLocks/>
        </xdr:cNvSpPr>
      </xdr:nvSpPr>
      <xdr:spPr bwMode="auto">
        <a:xfrm>
          <a:off x="0" y="8562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40</xdr:row>
      <xdr:rowOff>0</xdr:rowOff>
    </xdr:from>
    <xdr:to>
      <xdr:col>0</xdr:col>
      <xdr:colOff>95250</xdr:colOff>
      <xdr:row>42</xdr:row>
      <xdr:rowOff>104775</xdr:rowOff>
    </xdr:to>
    <xdr:sp macro="" textlink="">
      <xdr:nvSpPr>
        <xdr:cNvPr id="6" name="Text Box 6">
          <a:extLst>
            <a:ext uri="{FF2B5EF4-FFF2-40B4-BE49-F238E27FC236}">
              <a16:creationId xmlns:a16="http://schemas.microsoft.com/office/drawing/2014/main" id="{00000000-0008-0000-0900-000006000000}"/>
            </a:ext>
          </a:extLst>
        </xdr:cNvPr>
        <xdr:cNvSpPr txBox="1">
          <a:spLocks noChangeArrowheads="1"/>
        </xdr:cNvSpPr>
      </xdr:nvSpPr>
      <xdr:spPr bwMode="auto">
        <a:xfrm>
          <a:off x="0" y="85629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857250</xdr:colOff>
      <xdr:row>37</xdr:row>
      <xdr:rowOff>0</xdr:rowOff>
    </xdr:from>
    <xdr:ext cx="85725" cy="619125"/>
    <xdr:sp macro="" textlink="">
      <xdr:nvSpPr>
        <xdr:cNvPr id="7" name="Text Box 2">
          <a:extLst>
            <a:ext uri="{FF2B5EF4-FFF2-40B4-BE49-F238E27FC236}">
              <a16:creationId xmlns:a16="http://schemas.microsoft.com/office/drawing/2014/main" id="{00000000-0008-0000-0900-000007000000}"/>
            </a:ext>
          </a:extLst>
        </xdr:cNvPr>
        <xdr:cNvSpPr txBox="1">
          <a:spLocks noChangeArrowheads="1"/>
        </xdr:cNvSpPr>
      </xdr:nvSpPr>
      <xdr:spPr bwMode="auto">
        <a:xfrm>
          <a:off x="8724900" y="8020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xdr:row>
      <xdr:rowOff>0</xdr:rowOff>
    </xdr:from>
    <xdr:ext cx="85725" cy="619125"/>
    <xdr:sp macro="" textlink="">
      <xdr:nvSpPr>
        <xdr:cNvPr id="8" name="Text Box 2">
          <a:extLst>
            <a:ext uri="{FF2B5EF4-FFF2-40B4-BE49-F238E27FC236}">
              <a16:creationId xmlns:a16="http://schemas.microsoft.com/office/drawing/2014/main" id="{00000000-0008-0000-0900-000008000000}"/>
            </a:ext>
          </a:extLst>
        </xdr:cNvPr>
        <xdr:cNvSpPr txBox="1">
          <a:spLocks noChangeArrowheads="1"/>
        </xdr:cNvSpPr>
      </xdr:nvSpPr>
      <xdr:spPr bwMode="auto">
        <a:xfrm>
          <a:off x="9191625" y="8020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37</xdr:row>
      <xdr:rowOff>0</xdr:rowOff>
    </xdr:from>
    <xdr:ext cx="85725" cy="619125"/>
    <xdr:sp macro="" textlink="">
      <xdr:nvSpPr>
        <xdr:cNvPr id="9" name="Text Box 2">
          <a:extLst>
            <a:ext uri="{FF2B5EF4-FFF2-40B4-BE49-F238E27FC236}">
              <a16:creationId xmlns:a16="http://schemas.microsoft.com/office/drawing/2014/main" id="{00000000-0008-0000-0900-000009000000}"/>
            </a:ext>
          </a:extLst>
        </xdr:cNvPr>
        <xdr:cNvSpPr txBox="1">
          <a:spLocks noChangeArrowheads="1"/>
        </xdr:cNvSpPr>
      </xdr:nvSpPr>
      <xdr:spPr bwMode="auto">
        <a:xfrm>
          <a:off x="9191625" y="8020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41</xdr:row>
      <xdr:rowOff>0</xdr:rowOff>
    </xdr:from>
    <xdr:to>
      <xdr:col>0</xdr:col>
      <xdr:colOff>85725</xdr:colOff>
      <xdr:row>43</xdr:row>
      <xdr:rowOff>85725</xdr:rowOff>
    </xdr:to>
    <xdr:sp macro="" textlink="">
      <xdr:nvSpPr>
        <xdr:cNvPr id="10" name="Text Box 3">
          <a:extLst>
            <a:ext uri="{FF2B5EF4-FFF2-40B4-BE49-F238E27FC236}">
              <a16:creationId xmlns:a16="http://schemas.microsoft.com/office/drawing/2014/main" id="{00000000-0008-0000-0900-00000A000000}"/>
            </a:ext>
          </a:extLst>
        </xdr:cNvPr>
        <xdr:cNvSpPr txBox="1">
          <a:spLocks noChangeArrowheads="1"/>
        </xdr:cNvSpPr>
      </xdr:nvSpPr>
      <xdr:spPr bwMode="auto">
        <a:xfrm>
          <a:off x="0" y="87344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41</xdr:row>
      <xdr:rowOff>0</xdr:rowOff>
    </xdr:from>
    <xdr:to>
      <xdr:col>0</xdr:col>
      <xdr:colOff>85725</xdr:colOff>
      <xdr:row>43</xdr:row>
      <xdr:rowOff>85725</xdr:rowOff>
    </xdr:to>
    <xdr:sp macro="" textlink="">
      <xdr:nvSpPr>
        <xdr:cNvPr id="11" name="Text Box 4">
          <a:extLst>
            <a:ext uri="{FF2B5EF4-FFF2-40B4-BE49-F238E27FC236}">
              <a16:creationId xmlns:a16="http://schemas.microsoft.com/office/drawing/2014/main" id="{00000000-0008-0000-0900-00000B000000}"/>
            </a:ext>
          </a:extLst>
        </xdr:cNvPr>
        <xdr:cNvSpPr txBox="1">
          <a:spLocks noChangeArrowheads="1"/>
        </xdr:cNvSpPr>
      </xdr:nvSpPr>
      <xdr:spPr bwMode="auto">
        <a:xfrm>
          <a:off x="0" y="87344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41</xdr:row>
      <xdr:rowOff>0</xdr:rowOff>
    </xdr:from>
    <xdr:to>
      <xdr:col>0</xdr:col>
      <xdr:colOff>95250</xdr:colOff>
      <xdr:row>43</xdr:row>
      <xdr:rowOff>114300</xdr:rowOff>
    </xdr:to>
    <xdr:sp macro="" textlink="">
      <xdr:nvSpPr>
        <xdr:cNvPr id="12" name="Text Box 6">
          <a:extLst>
            <a:ext uri="{FF2B5EF4-FFF2-40B4-BE49-F238E27FC236}">
              <a16:creationId xmlns:a16="http://schemas.microsoft.com/office/drawing/2014/main" id="{00000000-0008-0000-0900-00000C000000}"/>
            </a:ext>
          </a:extLst>
        </xdr:cNvPr>
        <xdr:cNvSpPr txBox="1">
          <a:spLocks noChangeArrowheads="1"/>
        </xdr:cNvSpPr>
      </xdr:nvSpPr>
      <xdr:spPr bwMode="auto">
        <a:xfrm>
          <a:off x="0" y="873442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857250</xdr:colOff>
      <xdr:row>15</xdr:row>
      <xdr:rowOff>0</xdr:rowOff>
    </xdr:from>
    <xdr:to>
      <xdr:col>4</xdr:col>
      <xdr:colOff>942975</xdr:colOff>
      <xdr:row>18</xdr:row>
      <xdr:rowOff>76200</xdr:rowOff>
    </xdr:to>
    <xdr:sp macro="" textlink="">
      <xdr:nvSpPr>
        <xdr:cNvPr id="2" name="Text Box 2">
          <a:extLst>
            <a:ext uri="{FF2B5EF4-FFF2-40B4-BE49-F238E27FC236}">
              <a16:creationId xmlns:a16="http://schemas.microsoft.com/office/drawing/2014/main" id="{00000000-0008-0000-0A00-000002000000}"/>
            </a:ext>
          </a:extLst>
        </xdr:cNvPr>
        <xdr:cNvSpPr txBox="1">
          <a:spLocks noChangeArrowheads="1"/>
        </xdr:cNvSpPr>
      </xdr:nvSpPr>
      <xdr:spPr bwMode="auto">
        <a:xfrm>
          <a:off x="7762875" y="78581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85725</xdr:colOff>
      <xdr:row>20</xdr:row>
      <xdr:rowOff>76200</xdr:rowOff>
    </xdr:to>
    <xdr:sp macro="" textlink="">
      <xdr:nvSpPr>
        <xdr:cNvPr id="3" name="Text Box 3">
          <a:extLst>
            <a:ext uri="{FF2B5EF4-FFF2-40B4-BE49-F238E27FC236}">
              <a16:creationId xmlns:a16="http://schemas.microsoft.com/office/drawing/2014/main" id="{00000000-0008-0000-0A00-000003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85725</xdr:colOff>
      <xdr:row>20</xdr:row>
      <xdr:rowOff>76200</xdr:rowOff>
    </xdr:to>
    <xdr:sp macro="" textlink="">
      <xdr:nvSpPr>
        <xdr:cNvPr id="4" name="Text Box 4">
          <a:extLst>
            <a:ext uri="{FF2B5EF4-FFF2-40B4-BE49-F238E27FC236}">
              <a16:creationId xmlns:a16="http://schemas.microsoft.com/office/drawing/2014/main" id="{00000000-0008-0000-0A00-000004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5" name="AutoShape 5">
          <a:extLst>
            <a:ext uri="{FF2B5EF4-FFF2-40B4-BE49-F238E27FC236}">
              <a16:creationId xmlns:a16="http://schemas.microsoft.com/office/drawing/2014/main" id="{00000000-0008-0000-0A00-000005000000}"/>
            </a:ext>
          </a:extLst>
        </xdr:cNvPr>
        <xdr:cNvSpPr>
          <a:spLocks/>
        </xdr:cNvSpPr>
      </xdr:nvSpPr>
      <xdr:spPr bwMode="auto">
        <a:xfrm>
          <a:off x="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18</xdr:row>
      <xdr:rowOff>0</xdr:rowOff>
    </xdr:from>
    <xdr:to>
      <xdr:col>0</xdr:col>
      <xdr:colOff>95250</xdr:colOff>
      <xdr:row>20</xdr:row>
      <xdr:rowOff>104775</xdr:rowOff>
    </xdr:to>
    <xdr:sp macro="" textlink="">
      <xdr:nvSpPr>
        <xdr:cNvPr id="6" name="Text Box 6">
          <a:extLst>
            <a:ext uri="{FF2B5EF4-FFF2-40B4-BE49-F238E27FC236}">
              <a16:creationId xmlns:a16="http://schemas.microsoft.com/office/drawing/2014/main" id="{00000000-0008-0000-0A00-000006000000}"/>
            </a:ext>
          </a:extLst>
        </xdr:cNvPr>
        <xdr:cNvSpPr txBox="1">
          <a:spLocks noChangeArrowheads="1"/>
        </xdr:cNvSpPr>
      </xdr:nvSpPr>
      <xdr:spPr bwMode="auto">
        <a:xfrm>
          <a:off x="0" y="103251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466725</xdr:colOff>
      <xdr:row>2</xdr:row>
      <xdr:rowOff>142875</xdr:rowOff>
    </xdr:from>
    <xdr:ext cx="85725" cy="619125"/>
    <xdr:sp macro="" textlink="">
      <xdr:nvSpPr>
        <xdr:cNvPr id="7" name="Text Box 2">
          <a:extLst>
            <a:ext uri="{FF2B5EF4-FFF2-40B4-BE49-F238E27FC236}">
              <a16:creationId xmlns:a16="http://schemas.microsoft.com/office/drawing/2014/main" id="{00000000-0008-0000-0A00-000007000000}"/>
            </a:ext>
          </a:extLst>
        </xdr:cNvPr>
        <xdr:cNvSpPr txBox="1">
          <a:spLocks noChangeArrowheads="1"/>
        </xdr:cNvSpPr>
      </xdr:nvSpPr>
      <xdr:spPr bwMode="auto">
        <a:xfrm>
          <a:off x="7372350" y="7239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971550</xdr:colOff>
      <xdr:row>12</xdr:row>
      <xdr:rowOff>123825</xdr:rowOff>
    </xdr:from>
    <xdr:to>
      <xdr:col>4</xdr:col>
      <xdr:colOff>1057275</xdr:colOff>
      <xdr:row>16</xdr:row>
      <xdr:rowOff>19050</xdr:rowOff>
    </xdr:to>
    <xdr:sp macro="" textlink="">
      <xdr:nvSpPr>
        <xdr:cNvPr id="8" name="Text Box 2">
          <a:extLst>
            <a:ext uri="{FF2B5EF4-FFF2-40B4-BE49-F238E27FC236}">
              <a16:creationId xmlns:a16="http://schemas.microsoft.com/office/drawing/2014/main" id="{00000000-0008-0000-0A00-000008000000}"/>
            </a:ext>
          </a:extLst>
        </xdr:cNvPr>
        <xdr:cNvSpPr txBox="1">
          <a:spLocks noChangeArrowheads="1"/>
        </xdr:cNvSpPr>
      </xdr:nvSpPr>
      <xdr:spPr bwMode="auto">
        <a:xfrm>
          <a:off x="7877175" y="25241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561975</xdr:colOff>
      <xdr:row>12</xdr:row>
      <xdr:rowOff>9525</xdr:rowOff>
    </xdr:from>
    <xdr:ext cx="85725" cy="619125"/>
    <xdr:sp macro="" textlink="">
      <xdr:nvSpPr>
        <xdr:cNvPr id="9" name="Text Box 2">
          <a:extLst>
            <a:ext uri="{FF2B5EF4-FFF2-40B4-BE49-F238E27FC236}">
              <a16:creationId xmlns:a16="http://schemas.microsoft.com/office/drawing/2014/main" id="{00000000-0008-0000-0A00-000009000000}"/>
            </a:ext>
          </a:extLst>
        </xdr:cNvPr>
        <xdr:cNvSpPr txBox="1">
          <a:spLocks noChangeArrowheads="1"/>
        </xdr:cNvSpPr>
      </xdr:nvSpPr>
      <xdr:spPr bwMode="auto">
        <a:xfrm>
          <a:off x="7467600" y="42195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828675</xdr:colOff>
      <xdr:row>3</xdr:row>
      <xdr:rowOff>85725</xdr:rowOff>
    </xdr:from>
    <xdr:to>
      <xdr:col>4</xdr:col>
      <xdr:colOff>914400</xdr:colOff>
      <xdr:row>6</xdr:row>
      <xdr:rowOff>161925</xdr:rowOff>
    </xdr:to>
    <xdr:sp macro="" textlink="">
      <xdr:nvSpPr>
        <xdr:cNvPr id="10" name="Text Box 2">
          <a:extLst>
            <a:ext uri="{FF2B5EF4-FFF2-40B4-BE49-F238E27FC236}">
              <a16:creationId xmlns:a16="http://schemas.microsoft.com/office/drawing/2014/main" id="{00000000-0008-0000-0A00-00000A000000}"/>
            </a:ext>
          </a:extLst>
        </xdr:cNvPr>
        <xdr:cNvSpPr txBox="1">
          <a:spLocks noChangeArrowheads="1"/>
        </xdr:cNvSpPr>
      </xdr:nvSpPr>
      <xdr:spPr bwMode="auto">
        <a:xfrm>
          <a:off x="7734300" y="8477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647700</xdr:colOff>
      <xdr:row>3</xdr:row>
      <xdr:rowOff>161925</xdr:rowOff>
    </xdr:from>
    <xdr:ext cx="85725" cy="619125"/>
    <xdr:sp macro="" textlink="">
      <xdr:nvSpPr>
        <xdr:cNvPr id="11" name="Text Box 2">
          <a:extLst>
            <a:ext uri="{FF2B5EF4-FFF2-40B4-BE49-F238E27FC236}">
              <a16:creationId xmlns:a16="http://schemas.microsoft.com/office/drawing/2014/main" id="{00000000-0008-0000-0A00-00000B000000}"/>
            </a:ext>
          </a:extLst>
        </xdr:cNvPr>
        <xdr:cNvSpPr txBox="1">
          <a:spLocks noChangeArrowheads="1"/>
        </xdr:cNvSpPr>
      </xdr:nvSpPr>
      <xdr:spPr bwMode="auto">
        <a:xfrm>
          <a:off x="7553325" y="9239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1152525</xdr:colOff>
      <xdr:row>15</xdr:row>
      <xdr:rowOff>0</xdr:rowOff>
    </xdr:from>
    <xdr:to>
      <xdr:col>5</xdr:col>
      <xdr:colOff>28575</xdr:colOff>
      <xdr:row>18</xdr:row>
      <xdr:rowOff>76200</xdr:rowOff>
    </xdr:to>
    <xdr:sp macro="" textlink="">
      <xdr:nvSpPr>
        <xdr:cNvPr id="12" name="Text Box 2">
          <a:extLst>
            <a:ext uri="{FF2B5EF4-FFF2-40B4-BE49-F238E27FC236}">
              <a16:creationId xmlns:a16="http://schemas.microsoft.com/office/drawing/2014/main" id="{00000000-0008-0000-0A00-00000C000000}"/>
            </a:ext>
          </a:extLst>
        </xdr:cNvPr>
        <xdr:cNvSpPr txBox="1">
          <a:spLocks noChangeArrowheads="1"/>
        </xdr:cNvSpPr>
      </xdr:nvSpPr>
      <xdr:spPr bwMode="auto">
        <a:xfrm>
          <a:off x="8058150" y="97631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266700</xdr:colOff>
      <xdr:row>10</xdr:row>
      <xdr:rowOff>47625</xdr:rowOff>
    </xdr:from>
    <xdr:ext cx="85725" cy="619125"/>
    <xdr:sp macro="" textlink="">
      <xdr:nvSpPr>
        <xdr:cNvPr id="13" name="Text Box 2">
          <a:extLst>
            <a:ext uri="{FF2B5EF4-FFF2-40B4-BE49-F238E27FC236}">
              <a16:creationId xmlns:a16="http://schemas.microsoft.com/office/drawing/2014/main" id="{00000000-0008-0000-0A00-00000D000000}"/>
            </a:ext>
          </a:extLst>
        </xdr:cNvPr>
        <xdr:cNvSpPr txBox="1">
          <a:spLocks noChangeArrowheads="1"/>
        </xdr:cNvSpPr>
      </xdr:nvSpPr>
      <xdr:spPr bwMode="auto">
        <a:xfrm>
          <a:off x="7172325" y="20859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15</xdr:row>
      <xdr:rowOff>0</xdr:rowOff>
    </xdr:from>
    <xdr:ext cx="85725" cy="619125"/>
    <xdr:sp macro="" textlink="">
      <xdr:nvSpPr>
        <xdr:cNvPr id="14" name="Text Box 2">
          <a:extLst>
            <a:ext uri="{FF2B5EF4-FFF2-40B4-BE49-F238E27FC236}">
              <a16:creationId xmlns:a16="http://schemas.microsoft.com/office/drawing/2014/main" id="{00000000-0008-0000-0A00-00000E000000}"/>
            </a:ext>
          </a:extLst>
        </xdr:cNvPr>
        <xdr:cNvSpPr txBox="1">
          <a:spLocks noChangeArrowheads="1"/>
        </xdr:cNvSpPr>
      </xdr:nvSpPr>
      <xdr:spPr bwMode="auto">
        <a:xfrm>
          <a:off x="7762875" y="88392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15</xdr:row>
      <xdr:rowOff>0</xdr:rowOff>
    </xdr:from>
    <xdr:ext cx="85725" cy="619125"/>
    <xdr:sp macro="" textlink="">
      <xdr:nvSpPr>
        <xdr:cNvPr id="15" name="Text Box 2">
          <a:extLst>
            <a:ext uri="{FF2B5EF4-FFF2-40B4-BE49-F238E27FC236}">
              <a16:creationId xmlns:a16="http://schemas.microsoft.com/office/drawing/2014/main" id="{00000000-0008-0000-0A00-00000F000000}"/>
            </a:ext>
          </a:extLst>
        </xdr:cNvPr>
        <xdr:cNvSpPr txBox="1">
          <a:spLocks noChangeArrowheads="1"/>
        </xdr:cNvSpPr>
      </xdr:nvSpPr>
      <xdr:spPr bwMode="auto">
        <a:xfrm>
          <a:off x="7762875" y="88392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18</xdr:row>
      <xdr:rowOff>0</xdr:rowOff>
    </xdr:from>
    <xdr:to>
      <xdr:col>0</xdr:col>
      <xdr:colOff>85725</xdr:colOff>
      <xdr:row>20</xdr:row>
      <xdr:rowOff>76200</xdr:rowOff>
    </xdr:to>
    <xdr:sp macro="" textlink="">
      <xdr:nvSpPr>
        <xdr:cNvPr id="16" name="Text Box 3">
          <a:extLst>
            <a:ext uri="{FF2B5EF4-FFF2-40B4-BE49-F238E27FC236}">
              <a16:creationId xmlns:a16="http://schemas.microsoft.com/office/drawing/2014/main" id="{00000000-0008-0000-0A00-000010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85725</xdr:colOff>
      <xdr:row>20</xdr:row>
      <xdr:rowOff>76200</xdr:rowOff>
    </xdr:to>
    <xdr:sp macro="" textlink="">
      <xdr:nvSpPr>
        <xdr:cNvPr id="17" name="Text Box 4">
          <a:extLst>
            <a:ext uri="{FF2B5EF4-FFF2-40B4-BE49-F238E27FC236}">
              <a16:creationId xmlns:a16="http://schemas.microsoft.com/office/drawing/2014/main" id="{00000000-0008-0000-0A00-000011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95250</xdr:colOff>
      <xdr:row>20</xdr:row>
      <xdr:rowOff>104775</xdr:rowOff>
    </xdr:to>
    <xdr:sp macro="" textlink="">
      <xdr:nvSpPr>
        <xdr:cNvPr id="18" name="Text Box 6">
          <a:extLst>
            <a:ext uri="{FF2B5EF4-FFF2-40B4-BE49-F238E27FC236}">
              <a16:creationId xmlns:a16="http://schemas.microsoft.com/office/drawing/2014/main" id="{00000000-0008-0000-0A00-000012000000}"/>
            </a:ext>
          </a:extLst>
        </xdr:cNvPr>
        <xdr:cNvSpPr txBox="1">
          <a:spLocks noChangeArrowheads="1"/>
        </xdr:cNvSpPr>
      </xdr:nvSpPr>
      <xdr:spPr bwMode="auto">
        <a:xfrm>
          <a:off x="0" y="103251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85725</xdr:colOff>
      <xdr:row>20</xdr:row>
      <xdr:rowOff>76200</xdr:rowOff>
    </xdr:to>
    <xdr:sp macro="" textlink="">
      <xdr:nvSpPr>
        <xdr:cNvPr id="19" name="Text Box 3">
          <a:extLst>
            <a:ext uri="{FF2B5EF4-FFF2-40B4-BE49-F238E27FC236}">
              <a16:creationId xmlns:a16="http://schemas.microsoft.com/office/drawing/2014/main" id="{00000000-0008-0000-0A00-000013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85725</xdr:colOff>
      <xdr:row>20</xdr:row>
      <xdr:rowOff>76200</xdr:rowOff>
    </xdr:to>
    <xdr:sp macro="" textlink="">
      <xdr:nvSpPr>
        <xdr:cNvPr id="20" name="Text Box 4">
          <a:extLst>
            <a:ext uri="{FF2B5EF4-FFF2-40B4-BE49-F238E27FC236}">
              <a16:creationId xmlns:a16="http://schemas.microsoft.com/office/drawing/2014/main" id="{00000000-0008-0000-0A00-000014000000}"/>
            </a:ext>
          </a:extLst>
        </xdr:cNvPr>
        <xdr:cNvSpPr txBox="1">
          <a:spLocks noChangeArrowheads="1"/>
        </xdr:cNvSpPr>
      </xdr:nvSpPr>
      <xdr:spPr bwMode="auto">
        <a:xfrm>
          <a:off x="0" y="10325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0</xdr:rowOff>
    </xdr:from>
    <xdr:to>
      <xdr:col>0</xdr:col>
      <xdr:colOff>95250</xdr:colOff>
      <xdr:row>20</xdr:row>
      <xdr:rowOff>104775</xdr:rowOff>
    </xdr:to>
    <xdr:sp macro="" textlink="">
      <xdr:nvSpPr>
        <xdr:cNvPr id="21" name="Text Box 6">
          <a:extLst>
            <a:ext uri="{FF2B5EF4-FFF2-40B4-BE49-F238E27FC236}">
              <a16:creationId xmlns:a16="http://schemas.microsoft.com/office/drawing/2014/main" id="{00000000-0008-0000-0A00-000015000000}"/>
            </a:ext>
          </a:extLst>
        </xdr:cNvPr>
        <xdr:cNvSpPr txBox="1">
          <a:spLocks noChangeArrowheads="1"/>
        </xdr:cNvSpPr>
      </xdr:nvSpPr>
      <xdr:spPr bwMode="auto">
        <a:xfrm>
          <a:off x="0" y="103251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857250</xdr:colOff>
      <xdr:row>10</xdr:row>
      <xdr:rowOff>0</xdr:rowOff>
    </xdr:from>
    <xdr:to>
      <xdr:col>5</xdr:col>
      <xdr:colOff>19050</xdr:colOff>
      <xdr:row>13</xdr:row>
      <xdr:rowOff>123825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143625" y="4057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10</xdr:row>
      <xdr:rowOff>0</xdr:rowOff>
    </xdr:from>
    <xdr:to>
      <xdr:col>0</xdr:col>
      <xdr:colOff>85725</xdr:colOff>
      <xdr:row>12</xdr:row>
      <xdr:rowOff>76200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0" y="4419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10</xdr:row>
      <xdr:rowOff>0</xdr:rowOff>
    </xdr:from>
    <xdr:to>
      <xdr:col>0</xdr:col>
      <xdr:colOff>85725</xdr:colOff>
      <xdr:row>12</xdr:row>
      <xdr:rowOff>76200</xdr:rowOff>
    </xdr:to>
    <xdr:sp macro="" textlink="">
      <xdr:nvSpPr>
        <xdr:cNvPr id="4" name="Text Box 4">
          <a:extLst>
            <a:ext uri="{FF2B5EF4-FFF2-40B4-BE49-F238E27FC236}">
              <a16:creationId xmlns:a16="http://schemas.microsoft.com/office/drawing/2014/main" id="{00000000-0008-0000-0100-000004000000}"/>
            </a:ext>
          </a:extLst>
        </xdr:cNvPr>
        <xdr:cNvSpPr txBox="1">
          <a:spLocks noChangeArrowheads="1"/>
        </xdr:cNvSpPr>
      </xdr:nvSpPr>
      <xdr:spPr bwMode="auto">
        <a:xfrm>
          <a:off x="0" y="4419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5" name="AutoShape 5">
          <a:extLst>
            <a:ext uri="{FF2B5EF4-FFF2-40B4-BE49-F238E27FC236}">
              <a16:creationId xmlns:a16="http://schemas.microsoft.com/office/drawing/2014/main" id="{00000000-0008-0000-0100-000005000000}"/>
            </a:ext>
          </a:extLst>
        </xdr:cNvPr>
        <xdr:cNvSpPr>
          <a:spLocks/>
        </xdr:cNvSpPr>
      </xdr:nvSpPr>
      <xdr:spPr bwMode="auto">
        <a:xfrm>
          <a:off x="0" y="4419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10</xdr:row>
      <xdr:rowOff>0</xdr:rowOff>
    </xdr:from>
    <xdr:to>
      <xdr:col>0</xdr:col>
      <xdr:colOff>95250</xdr:colOff>
      <xdr:row>12</xdr:row>
      <xdr:rowOff>104775</xdr:rowOff>
    </xdr:to>
    <xdr:sp macro="" textlink="">
      <xdr:nvSpPr>
        <xdr:cNvPr id="6" name="Text Box 6">
          <a:extLst>
            <a:ext uri="{FF2B5EF4-FFF2-40B4-BE49-F238E27FC236}">
              <a16:creationId xmlns:a16="http://schemas.microsoft.com/office/drawing/2014/main" id="{00000000-0008-0000-0100-000006000000}"/>
            </a:ext>
          </a:extLst>
        </xdr:cNvPr>
        <xdr:cNvSpPr txBox="1">
          <a:spLocks noChangeArrowheads="1"/>
        </xdr:cNvSpPr>
      </xdr:nvSpPr>
      <xdr:spPr bwMode="auto">
        <a:xfrm>
          <a:off x="0" y="44196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10</xdr:row>
      <xdr:rowOff>0</xdr:rowOff>
    </xdr:from>
    <xdr:ext cx="85725" cy="619125"/>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6143625" y="4057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10</xdr:row>
      <xdr:rowOff>0</xdr:rowOff>
    </xdr:from>
    <xdr:to>
      <xdr:col>3</xdr:col>
      <xdr:colOff>821054</xdr:colOff>
      <xdr:row>11</xdr:row>
      <xdr:rowOff>17542</xdr:rowOff>
    </xdr:to>
    <xdr:pic>
      <xdr:nvPicPr>
        <xdr:cNvPr id="8" name="Billed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0" y="4419600"/>
          <a:ext cx="4383404" cy="188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85725</xdr:colOff>
      <xdr:row>18</xdr:row>
      <xdr:rowOff>142875</xdr:rowOff>
    </xdr:from>
    <xdr:to>
      <xdr:col>5</xdr:col>
      <xdr:colOff>171450</xdr:colOff>
      <xdr:row>24</xdr:row>
      <xdr:rowOff>38100</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6019800" y="4095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0" y="44958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0" y="44958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5" name="AutoShape 5">
          <a:extLst>
            <a:ext uri="{FF2B5EF4-FFF2-40B4-BE49-F238E27FC236}">
              <a16:creationId xmlns:a16="http://schemas.microsoft.com/office/drawing/2014/main" id="{00000000-0008-0000-0200-000005000000}"/>
            </a:ext>
          </a:extLst>
        </xdr:cNvPr>
        <xdr:cNvSpPr>
          <a:spLocks/>
        </xdr:cNvSpPr>
      </xdr:nvSpPr>
      <xdr:spPr bwMode="auto">
        <a:xfrm>
          <a:off x="0" y="449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23</xdr:row>
      <xdr:rowOff>0</xdr:rowOff>
    </xdr:from>
    <xdr:to>
      <xdr:col>0</xdr:col>
      <xdr:colOff>95250</xdr:colOff>
      <xdr:row>25</xdr:row>
      <xdr:rowOff>104775</xdr:rowOff>
    </xdr:to>
    <xdr:sp macro="" textlink="">
      <xdr:nvSpPr>
        <xdr:cNvPr id="6" name="Text Box 6">
          <a:extLst>
            <a:ext uri="{FF2B5EF4-FFF2-40B4-BE49-F238E27FC236}">
              <a16:creationId xmlns:a16="http://schemas.microsoft.com/office/drawing/2014/main" id="{00000000-0008-0000-0200-000006000000}"/>
            </a:ext>
          </a:extLst>
        </xdr:cNvPr>
        <xdr:cNvSpPr txBox="1">
          <a:spLocks noChangeArrowheads="1"/>
        </xdr:cNvSpPr>
      </xdr:nvSpPr>
      <xdr:spPr bwMode="auto">
        <a:xfrm>
          <a:off x="0" y="44958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21</xdr:row>
      <xdr:rowOff>0</xdr:rowOff>
    </xdr:from>
    <xdr:ext cx="85725" cy="619125"/>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7429500" y="41338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857250</xdr:colOff>
      <xdr:row>21</xdr:row>
      <xdr:rowOff>0</xdr:rowOff>
    </xdr:from>
    <xdr:to>
      <xdr:col>5</xdr:col>
      <xdr:colOff>0</xdr:colOff>
      <xdr:row>24</xdr:row>
      <xdr:rowOff>85725</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4" name="Text Box 4">
          <a:extLst>
            <a:ext uri="{FF2B5EF4-FFF2-40B4-BE49-F238E27FC236}">
              <a16:creationId xmlns:a16="http://schemas.microsoft.com/office/drawing/2014/main" id="{00000000-0008-0000-0300-000004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5" name="AutoShape 5">
          <a:extLst>
            <a:ext uri="{FF2B5EF4-FFF2-40B4-BE49-F238E27FC236}">
              <a16:creationId xmlns:a16="http://schemas.microsoft.com/office/drawing/2014/main" id="{00000000-0008-0000-0300-000005000000}"/>
            </a:ext>
          </a:extLst>
        </xdr:cNvPr>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23</xdr:row>
      <xdr:rowOff>0</xdr:rowOff>
    </xdr:from>
    <xdr:to>
      <xdr:col>0</xdr:col>
      <xdr:colOff>95250</xdr:colOff>
      <xdr:row>25</xdr:row>
      <xdr:rowOff>104775</xdr:rowOff>
    </xdr:to>
    <xdr:sp macro="" textlink="">
      <xdr:nvSpPr>
        <xdr:cNvPr id="6" name="Text Box 6">
          <a:extLst>
            <a:ext uri="{FF2B5EF4-FFF2-40B4-BE49-F238E27FC236}">
              <a16:creationId xmlns:a16="http://schemas.microsoft.com/office/drawing/2014/main" id="{00000000-0008-0000-0300-000006000000}"/>
            </a:ext>
          </a:extLst>
        </xdr:cNvPr>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21</xdr:row>
      <xdr:rowOff>0</xdr:rowOff>
    </xdr:from>
    <xdr:ext cx="85725" cy="619125"/>
    <xdr:sp macro="" textlink="">
      <xdr:nvSpPr>
        <xdr:cNvPr id="7" name="Text Box 2">
          <a:extLst>
            <a:ext uri="{FF2B5EF4-FFF2-40B4-BE49-F238E27FC236}">
              <a16:creationId xmlns:a16="http://schemas.microsoft.com/office/drawing/2014/main" id="{00000000-0008-0000-0300-000007000000}"/>
            </a:ext>
          </a:extLst>
        </xdr:cNvPr>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23</xdr:row>
      <xdr:rowOff>0</xdr:rowOff>
    </xdr:from>
    <xdr:to>
      <xdr:col>1</xdr:col>
      <xdr:colOff>925829</xdr:colOff>
      <xdr:row>24</xdr:row>
      <xdr:rowOff>17542</xdr:rowOff>
    </xdr:to>
    <xdr:pic>
      <xdr:nvPicPr>
        <xdr:cNvPr id="10" name="Billed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0" y="4419600"/>
          <a:ext cx="4383404" cy="188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857250</xdr:colOff>
      <xdr:row>26</xdr:row>
      <xdr:rowOff>180975</xdr:rowOff>
    </xdr:from>
    <xdr:to>
      <xdr:col>4</xdr:col>
      <xdr:colOff>942975</xdr:colOff>
      <xdr:row>27</xdr:row>
      <xdr:rowOff>219075</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7515225" y="49149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0" y="6534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0" y="6534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34</xdr:row>
      <xdr:rowOff>0</xdr:rowOff>
    </xdr:from>
    <xdr:to>
      <xdr:col>0</xdr:col>
      <xdr:colOff>0</xdr:colOff>
      <xdr:row>34</xdr:row>
      <xdr:rowOff>0</xdr:rowOff>
    </xdr:to>
    <xdr:sp macro="" textlink="">
      <xdr:nvSpPr>
        <xdr:cNvPr id="5" name="AutoShape 5">
          <a:extLst>
            <a:ext uri="{FF2B5EF4-FFF2-40B4-BE49-F238E27FC236}">
              <a16:creationId xmlns:a16="http://schemas.microsoft.com/office/drawing/2014/main" id="{00000000-0008-0000-0400-000005000000}"/>
            </a:ext>
          </a:extLst>
        </xdr:cNvPr>
        <xdr:cNvSpPr>
          <a:spLocks/>
        </xdr:cNvSpPr>
      </xdr:nvSpPr>
      <xdr:spPr bwMode="auto">
        <a:xfrm>
          <a:off x="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34</xdr:row>
      <xdr:rowOff>0</xdr:rowOff>
    </xdr:from>
    <xdr:to>
      <xdr:col>0</xdr:col>
      <xdr:colOff>95250</xdr:colOff>
      <xdr:row>36</xdr:row>
      <xdr:rowOff>104775</xdr:rowOff>
    </xdr:to>
    <xdr:sp macro="" textlink="">
      <xdr:nvSpPr>
        <xdr:cNvPr id="6"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0" y="65341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714375</xdr:colOff>
      <xdr:row>26</xdr:row>
      <xdr:rowOff>495300</xdr:rowOff>
    </xdr:from>
    <xdr:ext cx="85725" cy="619125"/>
    <xdr:sp macro="" textlink="">
      <xdr:nvSpPr>
        <xdr:cNvPr id="7" name="Text Box 2">
          <a:extLst>
            <a:ext uri="{FF2B5EF4-FFF2-40B4-BE49-F238E27FC236}">
              <a16:creationId xmlns:a16="http://schemas.microsoft.com/office/drawing/2014/main" id="{00000000-0008-0000-0400-000007000000}"/>
            </a:ext>
          </a:extLst>
        </xdr:cNvPr>
        <xdr:cNvSpPr txBox="1">
          <a:spLocks noChangeArrowheads="1"/>
        </xdr:cNvSpPr>
      </xdr:nvSpPr>
      <xdr:spPr bwMode="auto">
        <a:xfrm>
          <a:off x="7620000" y="61626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1028700</xdr:colOff>
      <xdr:row>17</xdr:row>
      <xdr:rowOff>247650</xdr:rowOff>
    </xdr:from>
    <xdr:to>
      <xdr:col>4</xdr:col>
      <xdr:colOff>1114425</xdr:colOff>
      <xdr:row>18</xdr:row>
      <xdr:rowOff>142875</xdr:rowOff>
    </xdr:to>
    <xdr:sp macro="" textlink="">
      <xdr:nvSpPr>
        <xdr:cNvPr id="8" name="Text Box 2">
          <a:extLst>
            <a:ext uri="{FF2B5EF4-FFF2-40B4-BE49-F238E27FC236}">
              <a16:creationId xmlns:a16="http://schemas.microsoft.com/office/drawing/2014/main" id="{00000000-0008-0000-0400-000008000000}"/>
            </a:ext>
          </a:extLst>
        </xdr:cNvPr>
        <xdr:cNvSpPr txBox="1">
          <a:spLocks noChangeArrowheads="1"/>
        </xdr:cNvSpPr>
      </xdr:nvSpPr>
      <xdr:spPr bwMode="auto">
        <a:xfrm>
          <a:off x="7686675" y="28194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561975</xdr:colOff>
      <xdr:row>18</xdr:row>
      <xdr:rowOff>9525</xdr:rowOff>
    </xdr:from>
    <xdr:ext cx="85725" cy="619125"/>
    <xdr:sp macro="" textlink="">
      <xdr:nvSpPr>
        <xdr:cNvPr id="9" name="Text Box 2">
          <a:extLst>
            <a:ext uri="{FF2B5EF4-FFF2-40B4-BE49-F238E27FC236}">
              <a16:creationId xmlns:a16="http://schemas.microsoft.com/office/drawing/2014/main" id="{00000000-0008-0000-0400-000009000000}"/>
            </a:ext>
          </a:extLst>
        </xdr:cNvPr>
        <xdr:cNvSpPr txBox="1">
          <a:spLocks noChangeArrowheads="1"/>
        </xdr:cNvSpPr>
      </xdr:nvSpPr>
      <xdr:spPr bwMode="auto">
        <a:xfrm>
          <a:off x="7219950" y="30956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828675</xdr:colOff>
      <xdr:row>3</xdr:row>
      <xdr:rowOff>85725</xdr:rowOff>
    </xdr:from>
    <xdr:to>
      <xdr:col>4</xdr:col>
      <xdr:colOff>914400</xdr:colOff>
      <xdr:row>5</xdr:row>
      <xdr:rowOff>342900</xdr:rowOff>
    </xdr:to>
    <xdr:sp macro="" textlink="">
      <xdr:nvSpPr>
        <xdr:cNvPr id="10" name="Text Box 2">
          <a:extLst>
            <a:ext uri="{FF2B5EF4-FFF2-40B4-BE49-F238E27FC236}">
              <a16:creationId xmlns:a16="http://schemas.microsoft.com/office/drawing/2014/main" id="{00000000-0008-0000-0400-00000A000000}"/>
            </a:ext>
          </a:extLst>
        </xdr:cNvPr>
        <xdr:cNvSpPr txBox="1">
          <a:spLocks noChangeArrowheads="1"/>
        </xdr:cNvSpPr>
      </xdr:nvSpPr>
      <xdr:spPr bwMode="auto">
        <a:xfrm>
          <a:off x="7781925" y="8477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647700</xdr:colOff>
      <xdr:row>3</xdr:row>
      <xdr:rowOff>161925</xdr:rowOff>
    </xdr:from>
    <xdr:ext cx="85725" cy="619125"/>
    <xdr:sp macro="" textlink="">
      <xdr:nvSpPr>
        <xdr:cNvPr id="11" name="Text Box 2">
          <a:extLst>
            <a:ext uri="{FF2B5EF4-FFF2-40B4-BE49-F238E27FC236}">
              <a16:creationId xmlns:a16="http://schemas.microsoft.com/office/drawing/2014/main" id="{00000000-0008-0000-0400-00000B000000}"/>
            </a:ext>
          </a:extLst>
        </xdr:cNvPr>
        <xdr:cNvSpPr txBox="1">
          <a:spLocks noChangeArrowheads="1"/>
        </xdr:cNvSpPr>
      </xdr:nvSpPr>
      <xdr:spPr bwMode="auto">
        <a:xfrm>
          <a:off x="7305675" y="9239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1152525</xdr:colOff>
      <xdr:row>30</xdr:row>
      <xdr:rowOff>66675</xdr:rowOff>
    </xdr:from>
    <xdr:to>
      <xdr:col>5</xdr:col>
      <xdr:colOff>28575</xdr:colOff>
      <xdr:row>34</xdr:row>
      <xdr:rowOff>57150</xdr:rowOff>
    </xdr:to>
    <xdr:sp macro="" textlink="">
      <xdr:nvSpPr>
        <xdr:cNvPr id="12" name="Text Box 2">
          <a:extLst>
            <a:ext uri="{FF2B5EF4-FFF2-40B4-BE49-F238E27FC236}">
              <a16:creationId xmlns:a16="http://schemas.microsoft.com/office/drawing/2014/main" id="{00000000-0008-0000-0400-00000C000000}"/>
            </a:ext>
          </a:extLst>
        </xdr:cNvPr>
        <xdr:cNvSpPr txBox="1">
          <a:spLocks noChangeArrowheads="1"/>
        </xdr:cNvSpPr>
      </xdr:nvSpPr>
      <xdr:spPr bwMode="auto">
        <a:xfrm>
          <a:off x="8105775" y="57912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5</xdr:col>
      <xdr:colOff>857250</xdr:colOff>
      <xdr:row>30</xdr:row>
      <xdr:rowOff>0</xdr:rowOff>
    </xdr:from>
    <xdr:ext cx="85725" cy="619125"/>
    <xdr:sp macro="" textlink="">
      <xdr:nvSpPr>
        <xdr:cNvPr id="13" name="Text Box 2">
          <a:extLst>
            <a:ext uri="{FF2B5EF4-FFF2-40B4-BE49-F238E27FC236}">
              <a16:creationId xmlns:a16="http://schemas.microsoft.com/office/drawing/2014/main" id="{00000000-0008-0000-0400-00000D000000}"/>
            </a:ext>
          </a:extLst>
        </xdr:cNvPr>
        <xdr:cNvSpPr txBox="1">
          <a:spLocks noChangeArrowheads="1"/>
        </xdr:cNvSpPr>
      </xdr:nvSpPr>
      <xdr:spPr bwMode="auto">
        <a:xfrm>
          <a:off x="8724900" y="58102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28</xdr:row>
      <xdr:rowOff>180975</xdr:rowOff>
    </xdr:from>
    <xdr:ext cx="85725" cy="619125"/>
    <xdr:sp macro="" textlink="">
      <xdr:nvSpPr>
        <xdr:cNvPr id="14" name="Text Box 2">
          <a:extLst>
            <a:ext uri="{FF2B5EF4-FFF2-40B4-BE49-F238E27FC236}">
              <a16:creationId xmlns:a16="http://schemas.microsoft.com/office/drawing/2014/main" id="{00000000-0008-0000-0400-00000E000000}"/>
            </a:ext>
          </a:extLst>
        </xdr:cNvPr>
        <xdr:cNvSpPr txBox="1">
          <a:spLocks noChangeArrowheads="1"/>
        </xdr:cNvSpPr>
      </xdr:nvSpPr>
      <xdr:spPr bwMode="auto">
        <a:xfrm>
          <a:off x="7886700"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28</xdr:row>
      <xdr:rowOff>180975</xdr:rowOff>
    </xdr:from>
    <xdr:ext cx="85725" cy="619125"/>
    <xdr:sp macro="" textlink="">
      <xdr:nvSpPr>
        <xdr:cNvPr id="15" name="Text Box 2">
          <a:extLst>
            <a:ext uri="{FF2B5EF4-FFF2-40B4-BE49-F238E27FC236}">
              <a16:creationId xmlns:a16="http://schemas.microsoft.com/office/drawing/2014/main" id="{00000000-0008-0000-0400-00000F000000}"/>
            </a:ext>
          </a:extLst>
        </xdr:cNvPr>
        <xdr:cNvSpPr txBox="1">
          <a:spLocks noChangeArrowheads="1"/>
        </xdr:cNvSpPr>
      </xdr:nvSpPr>
      <xdr:spPr bwMode="auto">
        <a:xfrm>
          <a:off x="7886700"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34</xdr:row>
      <xdr:rowOff>0</xdr:rowOff>
    </xdr:from>
    <xdr:to>
      <xdr:col>0</xdr:col>
      <xdr:colOff>85725</xdr:colOff>
      <xdr:row>36</xdr:row>
      <xdr:rowOff>76200</xdr:rowOff>
    </xdr:to>
    <xdr:sp macro="" textlink="">
      <xdr:nvSpPr>
        <xdr:cNvPr id="16" name="Text Box 3">
          <a:extLst>
            <a:ext uri="{FF2B5EF4-FFF2-40B4-BE49-F238E27FC236}">
              <a16:creationId xmlns:a16="http://schemas.microsoft.com/office/drawing/2014/main" id="{00000000-0008-0000-0400-000010000000}"/>
            </a:ext>
          </a:extLst>
        </xdr:cNvPr>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17" name="Text Box 4">
          <a:extLst>
            <a:ext uri="{FF2B5EF4-FFF2-40B4-BE49-F238E27FC236}">
              <a16:creationId xmlns:a16="http://schemas.microsoft.com/office/drawing/2014/main" id="{00000000-0008-0000-0400-000011000000}"/>
            </a:ext>
          </a:extLst>
        </xdr:cNvPr>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95250</xdr:colOff>
      <xdr:row>36</xdr:row>
      <xdr:rowOff>104775</xdr:rowOff>
    </xdr:to>
    <xdr:sp macro="" textlink="">
      <xdr:nvSpPr>
        <xdr:cNvPr id="18" name="Text Box 6">
          <a:extLst>
            <a:ext uri="{FF2B5EF4-FFF2-40B4-BE49-F238E27FC236}">
              <a16:creationId xmlns:a16="http://schemas.microsoft.com/office/drawing/2014/main" id="{00000000-0008-0000-0400-000012000000}"/>
            </a:ext>
          </a:extLst>
        </xdr:cNvPr>
        <xdr:cNvSpPr txBox="1">
          <a:spLocks noChangeArrowheads="1"/>
        </xdr:cNvSpPr>
      </xdr:nvSpPr>
      <xdr:spPr bwMode="auto">
        <a:xfrm>
          <a:off x="0" y="68770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19" name="Text Box 3">
          <a:extLst>
            <a:ext uri="{FF2B5EF4-FFF2-40B4-BE49-F238E27FC236}">
              <a16:creationId xmlns:a16="http://schemas.microsoft.com/office/drawing/2014/main" id="{00000000-0008-0000-0400-000013000000}"/>
            </a:ext>
          </a:extLst>
        </xdr:cNvPr>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20" name="Text Box 4">
          <a:extLst>
            <a:ext uri="{FF2B5EF4-FFF2-40B4-BE49-F238E27FC236}">
              <a16:creationId xmlns:a16="http://schemas.microsoft.com/office/drawing/2014/main" id="{00000000-0008-0000-0400-000014000000}"/>
            </a:ext>
          </a:extLst>
        </xdr:cNvPr>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95250</xdr:colOff>
      <xdr:row>36</xdr:row>
      <xdr:rowOff>104775</xdr:rowOff>
    </xdr:to>
    <xdr:sp macro="" textlink="">
      <xdr:nvSpPr>
        <xdr:cNvPr id="21" name="Text Box 6">
          <a:extLst>
            <a:ext uri="{FF2B5EF4-FFF2-40B4-BE49-F238E27FC236}">
              <a16:creationId xmlns:a16="http://schemas.microsoft.com/office/drawing/2014/main" id="{00000000-0008-0000-0400-000015000000}"/>
            </a:ext>
          </a:extLst>
        </xdr:cNvPr>
        <xdr:cNvSpPr txBox="1">
          <a:spLocks noChangeArrowheads="1"/>
        </xdr:cNvSpPr>
      </xdr:nvSpPr>
      <xdr:spPr bwMode="auto">
        <a:xfrm>
          <a:off x="0" y="68770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857250</xdr:colOff>
      <xdr:row>24</xdr:row>
      <xdr:rowOff>0</xdr:rowOff>
    </xdr:from>
    <xdr:to>
      <xdr:col>4</xdr:col>
      <xdr:colOff>942975</xdr:colOff>
      <xdr:row>27</xdr:row>
      <xdr:rowOff>76199</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7515225" y="74961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27</xdr:row>
      <xdr:rowOff>0</xdr:rowOff>
    </xdr:from>
    <xdr:to>
      <xdr:col>0</xdr:col>
      <xdr:colOff>85725</xdr:colOff>
      <xdr:row>29</xdr:row>
      <xdr:rowOff>76200</xdr:rowOff>
    </xdr:to>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0" y="8039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27</xdr:row>
      <xdr:rowOff>0</xdr:rowOff>
    </xdr:from>
    <xdr:to>
      <xdr:col>0</xdr:col>
      <xdr:colOff>85725</xdr:colOff>
      <xdr:row>29</xdr:row>
      <xdr:rowOff>76200</xdr:rowOff>
    </xdr:to>
    <xdr:sp macro="" textlink="">
      <xdr:nvSpPr>
        <xdr:cNvPr id="4" name="Text Box 4">
          <a:extLst>
            <a:ext uri="{FF2B5EF4-FFF2-40B4-BE49-F238E27FC236}">
              <a16:creationId xmlns:a16="http://schemas.microsoft.com/office/drawing/2014/main" id="{00000000-0008-0000-0500-000004000000}"/>
            </a:ext>
          </a:extLst>
        </xdr:cNvPr>
        <xdr:cNvSpPr txBox="1">
          <a:spLocks noChangeArrowheads="1"/>
        </xdr:cNvSpPr>
      </xdr:nvSpPr>
      <xdr:spPr bwMode="auto">
        <a:xfrm>
          <a:off x="0" y="8039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27</xdr:row>
      <xdr:rowOff>0</xdr:rowOff>
    </xdr:from>
    <xdr:to>
      <xdr:col>0</xdr:col>
      <xdr:colOff>0</xdr:colOff>
      <xdr:row>27</xdr:row>
      <xdr:rowOff>0</xdr:rowOff>
    </xdr:to>
    <xdr:sp macro="" textlink="">
      <xdr:nvSpPr>
        <xdr:cNvPr id="5" name="AutoShape 5">
          <a:extLst>
            <a:ext uri="{FF2B5EF4-FFF2-40B4-BE49-F238E27FC236}">
              <a16:creationId xmlns:a16="http://schemas.microsoft.com/office/drawing/2014/main" id="{00000000-0008-0000-0500-000005000000}"/>
            </a:ext>
          </a:extLst>
        </xdr:cNvPr>
        <xdr:cNvSpPr>
          <a:spLocks/>
        </xdr:cNvSpPr>
      </xdr:nvSpPr>
      <xdr:spPr bwMode="auto">
        <a:xfrm>
          <a:off x="0" y="8039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27</xdr:row>
      <xdr:rowOff>0</xdr:rowOff>
    </xdr:from>
    <xdr:to>
      <xdr:col>0</xdr:col>
      <xdr:colOff>95250</xdr:colOff>
      <xdr:row>29</xdr:row>
      <xdr:rowOff>104775</xdr:rowOff>
    </xdr:to>
    <xdr:sp macro="" textlink="">
      <xdr:nvSpPr>
        <xdr:cNvPr id="6" name="Text Box 6">
          <a:extLst>
            <a:ext uri="{FF2B5EF4-FFF2-40B4-BE49-F238E27FC236}">
              <a16:creationId xmlns:a16="http://schemas.microsoft.com/office/drawing/2014/main" id="{00000000-0008-0000-0500-000006000000}"/>
            </a:ext>
          </a:extLst>
        </xdr:cNvPr>
        <xdr:cNvSpPr txBox="1">
          <a:spLocks noChangeArrowheads="1"/>
        </xdr:cNvSpPr>
      </xdr:nvSpPr>
      <xdr:spPr bwMode="auto">
        <a:xfrm>
          <a:off x="0" y="80391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24</xdr:row>
      <xdr:rowOff>0</xdr:rowOff>
    </xdr:from>
    <xdr:ext cx="85725" cy="619125"/>
    <xdr:sp macro="" textlink="">
      <xdr:nvSpPr>
        <xdr:cNvPr id="7" name="Text Box 2">
          <a:extLst>
            <a:ext uri="{FF2B5EF4-FFF2-40B4-BE49-F238E27FC236}">
              <a16:creationId xmlns:a16="http://schemas.microsoft.com/office/drawing/2014/main" id="{00000000-0008-0000-0500-000007000000}"/>
            </a:ext>
          </a:extLst>
        </xdr:cNvPr>
        <xdr:cNvSpPr txBox="1">
          <a:spLocks noChangeArrowheads="1"/>
        </xdr:cNvSpPr>
      </xdr:nvSpPr>
      <xdr:spPr bwMode="auto">
        <a:xfrm>
          <a:off x="7515225" y="74961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28</xdr:row>
      <xdr:rowOff>0</xdr:rowOff>
    </xdr:from>
    <xdr:to>
      <xdr:col>0</xdr:col>
      <xdr:colOff>85725</xdr:colOff>
      <xdr:row>30</xdr:row>
      <xdr:rowOff>85725</xdr:rowOff>
    </xdr:to>
    <xdr:sp macro="" textlink="">
      <xdr:nvSpPr>
        <xdr:cNvPr id="8" name="Text Box 3">
          <a:extLst>
            <a:ext uri="{FF2B5EF4-FFF2-40B4-BE49-F238E27FC236}">
              <a16:creationId xmlns:a16="http://schemas.microsoft.com/office/drawing/2014/main" id="{00000000-0008-0000-0500-000008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85725</xdr:rowOff>
    </xdr:to>
    <xdr:sp macro="" textlink="">
      <xdr:nvSpPr>
        <xdr:cNvPr id="9" name="Text Box 4">
          <a:extLst>
            <a:ext uri="{FF2B5EF4-FFF2-40B4-BE49-F238E27FC236}">
              <a16:creationId xmlns:a16="http://schemas.microsoft.com/office/drawing/2014/main" id="{00000000-0008-0000-0500-000009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30</xdr:row>
      <xdr:rowOff>114300</xdr:rowOff>
    </xdr:to>
    <xdr:sp macro="" textlink="">
      <xdr:nvSpPr>
        <xdr:cNvPr id="10" name="Text Box 6">
          <a:extLst>
            <a:ext uri="{FF2B5EF4-FFF2-40B4-BE49-F238E27FC236}">
              <a16:creationId xmlns:a16="http://schemas.microsoft.com/office/drawing/2014/main" id="{00000000-0008-0000-0500-00000A000000}"/>
            </a:ext>
          </a:extLst>
        </xdr:cNvPr>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85725</xdr:rowOff>
    </xdr:to>
    <xdr:sp macro="" textlink="">
      <xdr:nvSpPr>
        <xdr:cNvPr id="11" name="Text Box 3">
          <a:extLst>
            <a:ext uri="{FF2B5EF4-FFF2-40B4-BE49-F238E27FC236}">
              <a16:creationId xmlns:a16="http://schemas.microsoft.com/office/drawing/2014/main" id="{00000000-0008-0000-0500-00000B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85725</xdr:rowOff>
    </xdr:to>
    <xdr:sp macro="" textlink="">
      <xdr:nvSpPr>
        <xdr:cNvPr id="12" name="Text Box 4">
          <a:extLst>
            <a:ext uri="{FF2B5EF4-FFF2-40B4-BE49-F238E27FC236}">
              <a16:creationId xmlns:a16="http://schemas.microsoft.com/office/drawing/2014/main" id="{00000000-0008-0000-0500-00000C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30</xdr:row>
      <xdr:rowOff>114300</xdr:rowOff>
    </xdr:to>
    <xdr:sp macro="" textlink="">
      <xdr:nvSpPr>
        <xdr:cNvPr id="13" name="Text Box 6">
          <a:extLst>
            <a:ext uri="{FF2B5EF4-FFF2-40B4-BE49-F238E27FC236}">
              <a16:creationId xmlns:a16="http://schemas.microsoft.com/office/drawing/2014/main" id="{00000000-0008-0000-0500-00000D000000}"/>
            </a:ext>
          </a:extLst>
        </xdr:cNvPr>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24</xdr:row>
      <xdr:rowOff>0</xdr:rowOff>
    </xdr:from>
    <xdr:ext cx="85725" cy="619125"/>
    <xdr:sp macro="" textlink="">
      <xdr:nvSpPr>
        <xdr:cNvPr id="14" name="Text Box 2">
          <a:extLst>
            <a:ext uri="{FF2B5EF4-FFF2-40B4-BE49-F238E27FC236}">
              <a16:creationId xmlns:a16="http://schemas.microsoft.com/office/drawing/2014/main" id="{00000000-0008-0000-0500-00000E000000}"/>
            </a:ext>
          </a:extLst>
        </xdr:cNvPr>
        <xdr:cNvSpPr txBox="1">
          <a:spLocks noChangeArrowheads="1"/>
        </xdr:cNvSpPr>
      </xdr:nvSpPr>
      <xdr:spPr bwMode="auto">
        <a:xfrm>
          <a:off x="7800975" y="56388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24</xdr:row>
      <xdr:rowOff>0</xdr:rowOff>
    </xdr:from>
    <xdr:ext cx="85725" cy="619125"/>
    <xdr:sp macro="" textlink="">
      <xdr:nvSpPr>
        <xdr:cNvPr id="15" name="Text Box 2">
          <a:extLst>
            <a:ext uri="{FF2B5EF4-FFF2-40B4-BE49-F238E27FC236}">
              <a16:creationId xmlns:a16="http://schemas.microsoft.com/office/drawing/2014/main" id="{00000000-0008-0000-0500-00000F000000}"/>
            </a:ext>
          </a:extLst>
        </xdr:cNvPr>
        <xdr:cNvSpPr txBox="1">
          <a:spLocks noChangeArrowheads="1"/>
        </xdr:cNvSpPr>
      </xdr:nvSpPr>
      <xdr:spPr bwMode="auto">
        <a:xfrm>
          <a:off x="7800975" y="56388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4</xdr:col>
      <xdr:colOff>866775</xdr:colOff>
      <xdr:row>25</xdr:row>
      <xdr:rowOff>504825</xdr:rowOff>
    </xdr:from>
    <xdr:to>
      <xdr:col>4</xdr:col>
      <xdr:colOff>952500</xdr:colOff>
      <xdr:row>27</xdr:row>
      <xdr:rowOff>438150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7781925" y="71532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676275</xdr:colOff>
      <xdr:row>37</xdr:row>
      <xdr:rowOff>114300</xdr:rowOff>
    </xdr:from>
    <xdr:to>
      <xdr:col>4</xdr:col>
      <xdr:colOff>762000</xdr:colOff>
      <xdr:row>39</xdr:row>
      <xdr:rowOff>161926</xdr:rowOff>
    </xdr:to>
    <xdr:sp macro="" textlink="">
      <xdr:nvSpPr>
        <xdr:cNvPr id="3" name="Text Box 3">
          <a:extLst>
            <a:ext uri="{FF2B5EF4-FFF2-40B4-BE49-F238E27FC236}">
              <a16:creationId xmlns:a16="http://schemas.microsoft.com/office/drawing/2014/main" id="{00000000-0008-0000-0600-000003000000}"/>
            </a:ext>
          </a:extLst>
        </xdr:cNvPr>
        <xdr:cNvSpPr txBox="1">
          <a:spLocks noChangeArrowheads="1"/>
        </xdr:cNvSpPr>
      </xdr:nvSpPr>
      <xdr:spPr bwMode="auto">
        <a:xfrm>
          <a:off x="7591425" y="96583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37</xdr:row>
      <xdr:rowOff>0</xdr:rowOff>
    </xdr:from>
    <xdr:to>
      <xdr:col>0</xdr:col>
      <xdr:colOff>85725</xdr:colOff>
      <xdr:row>39</xdr:row>
      <xdr:rowOff>47626</xdr:rowOff>
    </xdr:to>
    <xdr:sp macro="" textlink="">
      <xdr:nvSpPr>
        <xdr:cNvPr id="4" name="Text Box 4">
          <a:extLst>
            <a:ext uri="{FF2B5EF4-FFF2-40B4-BE49-F238E27FC236}">
              <a16:creationId xmlns:a16="http://schemas.microsoft.com/office/drawing/2014/main" id="{00000000-0008-0000-0600-000004000000}"/>
            </a:ext>
          </a:extLst>
        </xdr:cNvPr>
        <xdr:cNvSpPr txBox="1">
          <a:spLocks noChangeArrowheads="1"/>
        </xdr:cNvSpPr>
      </xdr:nvSpPr>
      <xdr:spPr bwMode="auto">
        <a:xfrm>
          <a:off x="0" y="66103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37</xdr:row>
      <xdr:rowOff>0</xdr:rowOff>
    </xdr:from>
    <xdr:to>
      <xdr:col>0</xdr:col>
      <xdr:colOff>0</xdr:colOff>
      <xdr:row>37</xdr:row>
      <xdr:rowOff>0</xdr:rowOff>
    </xdr:to>
    <xdr:sp macro="" textlink="">
      <xdr:nvSpPr>
        <xdr:cNvPr id="5" name="AutoShape 5">
          <a:extLst>
            <a:ext uri="{FF2B5EF4-FFF2-40B4-BE49-F238E27FC236}">
              <a16:creationId xmlns:a16="http://schemas.microsoft.com/office/drawing/2014/main" id="{00000000-0008-0000-0600-000005000000}"/>
            </a:ext>
          </a:extLst>
        </xdr:cNvPr>
        <xdr:cNvSpPr>
          <a:spLocks/>
        </xdr:cNvSpPr>
      </xdr:nvSpPr>
      <xdr:spPr bwMode="auto">
        <a:xfrm>
          <a:off x="0" y="661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xdr:col>
      <xdr:colOff>38100</xdr:colOff>
      <xdr:row>37</xdr:row>
      <xdr:rowOff>123825</xdr:rowOff>
    </xdr:from>
    <xdr:to>
      <xdr:col>3</xdr:col>
      <xdr:colOff>133350</xdr:colOff>
      <xdr:row>40</xdr:row>
      <xdr:rowOff>19050</xdr:rowOff>
    </xdr:to>
    <xdr:sp macro="" textlink="">
      <xdr:nvSpPr>
        <xdr:cNvPr id="6" name="Text Box 6">
          <a:extLst>
            <a:ext uri="{FF2B5EF4-FFF2-40B4-BE49-F238E27FC236}">
              <a16:creationId xmlns:a16="http://schemas.microsoft.com/office/drawing/2014/main" id="{00000000-0008-0000-0600-000006000000}"/>
            </a:ext>
          </a:extLst>
        </xdr:cNvPr>
        <xdr:cNvSpPr txBox="1">
          <a:spLocks noChangeArrowheads="1"/>
        </xdr:cNvSpPr>
      </xdr:nvSpPr>
      <xdr:spPr bwMode="auto">
        <a:xfrm>
          <a:off x="6124575" y="96678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819150</xdr:colOff>
      <xdr:row>25</xdr:row>
      <xdr:rowOff>476250</xdr:rowOff>
    </xdr:from>
    <xdr:ext cx="85725" cy="619125"/>
    <xdr:sp macro="" textlink="">
      <xdr:nvSpPr>
        <xdr:cNvPr id="7" name="Text Box 2">
          <a:extLst>
            <a:ext uri="{FF2B5EF4-FFF2-40B4-BE49-F238E27FC236}">
              <a16:creationId xmlns:a16="http://schemas.microsoft.com/office/drawing/2014/main" id="{00000000-0008-0000-0600-000007000000}"/>
            </a:ext>
          </a:extLst>
        </xdr:cNvPr>
        <xdr:cNvSpPr txBox="1">
          <a:spLocks noChangeArrowheads="1"/>
        </xdr:cNvSpPr>
      </xdr:nvSpPr>
      <xdr:spPr bwMode="auto">
        <a:xfrm>
          <a:off x="7734300" y="76676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838200</xdr:colOff>
      <xdr:row>37</xdr:row>
      <xdr:rowOff>0</xdr:rowOff>
    </xdr:from>
    <xdr:to>
      <xdr:col>4</xdr:col>
      <xdr:colOff>923925</xdr:colOff>
      <xdr:row>40</xdr:row>
      <xdr:rowOff>76200</xdr:rowOff>
    </xdr:to>
    <xdr:sp macro="" textlink="">
      <xdr:nvSpPr>
        <xdr:cNvPr id="8" name="Text Box 2">
          <a:extLst>
            <a:ext uri="{FF2B5EF4-FFF2-40B4-BE49-F238E27FC236}">
              <a16:creationId xmlns:a16="http://schemas.microsoft.com/office/drawing/2014/main" id="{00000000-0008-0000-0600-000008000000}"/>
            </a:ext>
          </a:extLst>
        </xdr:cNvPr>
        <xdr:cNvSpPr txBox="1">
          <a:spLocks noChangeArrowheads="1"/>
        </xdr:cNvSpPr>
      </xdr:nvSpPr>
      <xdr:spPr bwMode="auto">
        <a:xfrm>
          <a:off x="7753350" y="95440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30</xdr:row>
      <xdr:rowOff>0</xdr:rowOff>
    </xdr:from>
    <xdr:ext cx="85725" cy="619125"/>
    <xdr:sp macro="" textlink="">
      <xdr:nvSpPr>
        <xdr:cNvPr id="9" name="Text Box 2">
          <a:extLst>
            <a:ext uri="{FF2B5EF4-FFF2-40B4-BE49-F238E27FC236}">
              <a16:creationId xmlns:a16="http://schemas.microsoft.com/office/drawing/2014/main" id="{00000000-0008-0000-0600-000009000000}"/>
            </a:ext>
          </a:extLst>
        </xdr:cNvPr>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857250</xdr:colOff>
      <xdr:row>30</xdr:row>
      <xdr:rowOff>0</xdr:rowOff>
    </xdr:from>
    <xdr:to>
      <xdr:col>4</xdr:col>
      <xdr:colOff>942975</xdr:colOff>
      <xdr:row>31</xdr:row>
      <xdr:rowOff>76200</xdr:rowOff>
    </xdr:to>
    <xdr:sp macro="" textlink="">
      <xdr:nvSpPr>
        <xdr:cNvPr id="10" name="Text Box 2">
          <a:extLst>
            <a:ext uri="{FF2B5EF4-FFF2-40B4-BE49-F238E27FC236}">
              <a16:creationId xmlns:a16="http://schemas.microsoft.com/office/drawing/2014/main" id="{00000000-0008-0000-0600-00000A000000}"/>
            </a:ext>
          </a:extLst>
        </xdr:cNvPr>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30</xdr:row>
      <xdr:rowOff>0</xdr:rowOff>
    </xdr:from>
    <xdr:ext cx="85725" cy="619125"/>
    <xdr:sp macro="" textlink="">
      <xdr:nvSpPr>
        <xdr:cNvPr id="11" name="Text Box 2">
          <a:extLst>
            <a:ext uri="{FF2B5EF4-FFF2-40B4-BE49-F238E27FC236}">
              <a16:creationId xmlns:a16="http://schemas.microsoft.com/office/drawing/2014/main" id="{00000000-0008-0000-0600-00000B000000}"/>
            </a:ext>
          </a:extLst>
        </xdr:cNvPr>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20</xdr:row>
      <xdr:rowOff>0</xdr:rowOff>
    </xdr:from>
    <xdr:ext cx="85725" cy="619125"/>
    <xdr:sp macro="" textlink="">
      <xdr:nvSpPr>
        <xdr:cNvPr id="12" name="Text Box 2">
          <a:extLst>
            <a:ext uri="{FF2B5EF4-FFF2-40B4-BE49-F238E27FC236}">
              <a16:creationId xmlns:a16="http://schemas.microsoft.com/office/drawing/2014/main" id="{00000000-0008-0000-0600-00000C000000}"/>
            </a:ext>
          </a:extLst>
        </xdr:cNvPr>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20</xdr:row>
      <xdr:rowOff>0</xdr:rowOff>
    </xdr:from>
    <xdr:ext cx="85725" cy="619125"/>
    <xdr:sp macro="" textlink="">
      <xdr:nvSpPr>
        <xdr:cNvPr id="13" name="Text Box 2">
          <a:extLst>
            <a:ext uri="{FF2B5EF4-FFF2-40B4-BE49-F238E27FC236}">
              <a16:creationId xmlns:a16="http://schemas.microsoft.com/office/drawing/2014/main" id="{00000000-0008-0000-0600-00000D000000}"/>
            </a:ext>
          </a:extLst>
        </xdr:cNvPr>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20</xdr:row>
      <xdr:rowOff>0</xdr:rowOff>
    </xdr:from>
    <xdr:ext cx="85725" cy="619125"/>
    <xdr:sp macro="" textlink="">
      <xdr:nvSpPr>
        <xdr:cNvPr id="14" name="Text Box 2">
          <a:extLst>
            <a:ext uri="{FF2B5EF4-FFF2-40B4-BE49-F238E27FC236}">
              <a16:creationId xmlns:a16="http://schemas.microsoft.com/office/drawing/2014/main" id="{00000000-0008-0000-0600-00000E000000}"/>
            </a:ext>
          </a:extLst>
        </xdr:cNvPr>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20</xdr:row>
      <xdr:rowOff>0</xdr:rowOff>
    </xdr:from>
    <xdr:ext cx="85725" cy="619125"/>
    <xdr:sp macro="" textlink="">
      <xdr:nvSpPr>
        <xdr:cNvPr id="15" name="Text Box 2">
          <a:extLst>
            <a:ext uri="{FF2B5EF4-FFF2-40B4-BE49-F238E27FC236}">
              <a16:creationId xmlns:a16="http://schemas.microsoft.com/office/drawing/2014/main" id="{00000000-0008-0000-0600-00000F000000}"/>
            </a:ext>
          </a:extLst>
        </xdr:cNvPr>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847725</xdr:colOff>
      <xdr:row>25</xdr:row>
      <xdr:rowOff>247650</xdr:rowOff>
    </xdr:from>
    <xdr:ext cx="85725" cy="619125"/>
    <xdr:sp macro="" textlink="">
      <xdr:nvSpPr>
        <xdr:cNvPr id="16" name="Text Box 2">
          <a:extLst>
            <a:ext uri="{FF2B5EF4-FFF2-40B4-BE49-F238E27FC236}">
              <a16:creationId xmlns:a16="http://schemas.microsoft.com/office/drawing/2014/main" id="{00000000-0008-0000-0600-000010000000}"/>
            </a:ext>
          </a:extLst>
        </xdr:cNvPr>
        <xdr:cNvSpPr txBox="1">
          <a:spLocks noChangeArrowheads="1"/>
        </xdr:cNvSpPr>
      </xdr:nvSpPr>
      <xdr:spPr bwMode="auto">
        <a:xfrm>
          <a:off x="7762875" y="68961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781050</xdr:colOff>
      <xdr:row>25</xdr:row>
      <xdr:rowOff>447675</xdr:rowOff>
    </xdr:from>
    <xdr:ext cx="85725" cy="619125"/>
    <xdr:sp macro="" textlink="">
      <xdr:nvSpPr>
        <xdr:cNvPr id="17" name="Text Box 2">
          <a:extLst>
            <a:ext uri="{FF2B5EF4-FFF2-40B4-BE49-F238E27FC236}">
              <a16:creationId xmlns:a16="http://schemas.microsoft.com/office/drawing/2014/main" id="{00000000-0008-0000-0600-000011000000}"/>
            </a:ext>
          </a:extLst>
        </xdr:cNvPr>
        <xdr:cNvSpPr txBox="1">
          <a:spLocks noChangeArrowheads="1"/>
        </xdr:cNvSpPr>
      </xdr:nvSpPr>
      <xdr:spPr bwMode="auto">
        <a:xfrm>
          <a:off x="7353300" y="48006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49</xdr:row>
      <xdr:rowOff>0</xdr:rowOff>
    </xdr:from>
    <xdr:to>
      <xdr:col>0</xdr:col>
      <xdr:colOff>85725</xdr:colOff>
      <xdr:row>50</xdr:row>
      <xdr:rowOff>228600</xdr:rowOff>
    </xdr:to>
    <xdr:sp macro="" textlink="">
      <xdr:nvSpPr>
        <xdr:cNvPr id="18" name="Text Box 3">
          <a:extLst>
            <a:ext uri="{FF2B5EF4-FFF2-40B4-BE49-F238E27FC236}">
              <a16:creationId xmlns:a16="http://schemas.microsoft.com/office/drawing/2014/main" id="{00000000-0008-0000-0600-000012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85725</xdr:colOff>
      <xdr:row>50</xdr:row>
      <xdr:rowOff>228600</xdr:rowOff>
    </xdr:to>
    <xdr:sp macro="" textlink="">
      <xdr:nvSpPr>
        <xdr:cNvPr id="19" name="Text Box 4">
          <a:extLst>
            <a:ext uri="{FF2B5EF4-FFF2-40B4-BE49-F238E27FC236}">
              <a16:creationId xmlns:a16="http://schemas.microsoft.com/office/drawing/2014/main" id="{00000000-0008-0000-0600-000013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95250</xdr:colOff>
      <xdr:row>50</xdr:row>
      <xdr:rowOff>257175</xdr:rowOff>
    </xdr:to>
    <xdr:sp macro="" textlink="">
      <xdr:nvSpPr>
        <xdr:cNvPr id="20" name="Text Box 6">
          <a:extLst>
            <a:ext uri="{FF2B5EF4-FFF2-40B4-BE49-F238E27FC236}">
              <a16:creationId xmlns:a16="http://schemas.microsoft.com/office/drawing/2014/main" id="{00000000-0008-0000-0600-000014000000}"/>
            </a:ext>
          </a:extLst>
        </xdr:cNvPr>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85725</xdr:colOff>
      <xdr:row>50</xdr:row>
      <xdr:rowOff>228600</xdr:rowOff>
    </xdr:to>
    <xdr:sp macro="" textlink="">
      <xdr:nvSpPr>
        <xdr:cNvPr id="21" name="Text Box 3">
          <a:extLst>
            <a:ext uri="{FF2B5EF4-FFF2-40B4-BE49-F238E27FC236}">
              <a16:creationId xmlns:a16="http://schemas.microsoft.com/office/drawing/2014/main" id="{00000000-0008-0000-0600-000015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85725</xdr:colOff>
      <xdr:row>50</xdr:row>
      <xdr:rowOff>228600</xdr:rowOff>
    </xdr:to>
    <xdr:sp macro="" textlink="">
      <xdr:nvSpPr>
        <xdr:cNvPr id="22" name="Text Box 4">
          <a:extLst>
            <a:ext uri="{FF2B5EF4-FFF2-40B4-BE49-F238E27FC236}">
              <a16:creationId xmlns:a16="http://schemas.microsoft.com/office/drawing/2014/main" id="{00000000-0008-0000-0600-000016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95250</xdr:colOff>
      <xdr:row>50</xdr:row>
      <xdr:rowOff>257175</xdr:rowOff>
    </xdr:to>
    <xdr:sp macro="" textlink="">
      <xdr:nvSpPr>
        <xdr:cNvPr id="23" name="Text Box 6">
          <a:extLst>
            <a:ext uri="{FF2B5EF4-FFF2-40B4-BE49-F238E27FC236}">
              <a16:creationId xmlns:a16="http://schemas.microsoft.com/office/drawing/2014/main" id="{00000000-0008-0000-0600-000017000000}"/>
            </a:ext>
          </a:extLst>
        </xdr:cNvPr>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704850</xdr:colOff>
      <xdr:row>31</xdr:row>
      <xdr:rowOff>47625</xdr:rowOff>
    </xdr:from>
    <xdr:to>
      <xdr:col>4</xdr:col>
      <xdr:colOff>790575</xdr:colOff>
      <xdr:row>33</xdr:row>
      <xdr:rowOff>123826</xdr:rowOff>
    </xdr:to>
    <xdr:sp macro="" textlink="">
      <xdr:nvSpPr>
        <xdr:cNvPr id="24" name="Text Box 2">
          <a:extLst>
            <a:ext uri="{FF2B5EF4-FFF2-40B4-BE49-F238E27FC236}">
              <a16:creationId xmlns:a16="http://schemas.microsoft.com/office/drawing/2014/main" id="{00000000-0008-0000-0600-000018000000}"/>
            </a:ext>
          </a:extLst>
        </xdr:cNvPr>
        <xdr:cNvSpPr txBox="1">
          <a:spLocks noChangeArrowheads="1"/>
        </xdr:cNvSpPr>
      </xdr:nvSpPr>
      <xdr:spPr bwMode="auto">
        <a:xfrm>
          <a:off x="7620000" y="96774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676275</xdr:colOff>
      <xdr:row>44</xdr:row>
      <xdr:rowOff>85725</xdr:rowOff>
    </xdr:from>
    <xdr:to>
      <xdr:col>4</xdr:col>
      <xdr:colOff>762000</xdr:colOff>
      <xdr:row>46</xdr:row>
      <xdr:rowOff>123825</xdr:rowOff>
    </xdr:to>
    <xdr:sp macro="" textlink="">
      <xdr:nvSpPr>
        <xdr:cNvPr id="25" name="Text Box 3">
          <a:extLst>
            <a:ext uri="{FF2B5EF4-FFF2-40B4-BE49-F238E27FC236}">
              <a16:creationId xmlns:a16="http://schemas.microsoft.com/office/drawing/2014/main" id="{00000000-0008-0000-0600-000019000000}"/>
            </a:ext>
          </a:extLst>
        </xdr:cNvPr>
        <xdr:cNvSpPr txBox="1">
          <a:spLocks noChangeArrowheads="1"/>
        </xdr:cNvSpPr>
      </xdr:nvSpPr>
      <xdr:spPr bwMode="auto">
        <a:xfrm>
          <a:off x="7591425" y="127920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44</xdr:row>
      <xdr:rowOff>0</xdr:rowOff>
    </xdr:from>
    <xdr:to>
      <xdr:col>0</xdr:col>
      <xdr:colOff>85725</xdr:colOff>
      <xdr:row>46</xdr:row>
      <xdr:rowOff>38100</xdr:rowOff>
    </xdr:to>
    <xdr:sp macro="" textlink="">
      <xdr:nvSpPr>
        <xdr:cNvPr id="26" name="Text Box 4">
          <a:extLst>
            <a:ext uri="{FF2B5EF4-FFF2-40B4-BE49-F238E27FC236}">
              <a16:creationId xmlns:a16="http://schemas.microsoft.com/office/drawing/2014/main" id="{00000000-0008-0000-0600-00001A000000}"/>
            </a:ext>
          </a:extLst>
        </xdr:cNvPr>
        <xdr:cNvSpPr txBox="1">
          <a:spLocks noChangeArrowheads="1"/>
        </xdr:cNvSpPr>
      </xdr:nvSpPr>
      <xdr:spPr bwMode="auto">
        <a:xfrm>
          <a:off x="0" y="127063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38100</xdr:colOff>
      <xdr:row>44</xdr:row>
      <xdr:rowOff>123825</xdr:rowOff>
    </xdr:from>
    <xdr:to>
      <xdr:col>3</xdr:col>
      <xdr:colOff>133350</xdr:colOff>
      <xdr:row>47</xdr:row>
      <xdr:rowOff>0</xdr:rowOff>
    </xdr:to>
    <xdr:sp macro="" textlink="">
      <xdr:nvSpPr>
        <xdr:cNvPr id="27" name="Text Box 6">
          <a:extLst>
            <a:ext uri="{FF2B5EF4-FFF2-40B4-BE49-F238E27FC236}">
              <a16:creationId xmlns:a16="http://schemas.microsoft.com/office/drawing/2014/main" id="{00000000-0008-0000-0600-00001B000000}"/>
            </a:ext>
          </a:extLst>
        </xdr:cNvPr>
        <xdr:cNvSpPr txBox="1">
          <a:spLocks noChangeArrowheads="1"/>
        </xdr:cNvSpPr>
      </xdr:nvSpPr>
      <xdr:spPr bwMode="auto">
        <a:xfrm>
          <a:off x="6124575" y="128301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819150</xdr:colOff>
      <xdr:row>30</xdr:row>
      <xdr:rowOff>476250</xdr:rowOff>
    </xdr:from>
    <xdr:ext cx="85725" cy="619125"/>
    <xdr:sp macro="" textlink="">
      <xdr:nvSpPr>
        <xdr:cNvPr id="28" name="Text Box 2">
          <a:extLst>
            <a:ext uri="{FF2B5EF4-FFF2-40B4-BE49-F238E27FC236}">
              <a16:creationId xmlns:a16="http://schemas.microsoft.com/office/drawing/2014/main" id="{00000000-0008-0000-0600-00001C000000}"/>
            </a:ext>
          </a:extLst>
        </xdr:cNvPr>
        <xdr:cNvSpPr txBox="1">
          <a:spLocks noChangeArrowheads="1"/>
        </xdr:cNvSpPr>
      </xdr:nvSpPr>
      <xdr:spPr bwMode="auto">
        <a:xfrm>
          <a:off x="7734300" y="95631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838200</xdr:colOff>
      <xdr:row>44</xdr:row>
      <xdr:rowOff>0</xdr:rowOff>
    </xdr:from>
    <xdr:to>
      <xdr:col>4</xdr:col>
      <xdr:colOff>923925</xdr:colOff>
      <xdr:row>47</xdr:row>
      <xdr:rowOff>57150</xdr:rowOff>
    </xdr:to>
    <xdr:sp macro="" textlink="">
      <xdr:nvSpPr>
        <xdr:cNvPr id="29" name="Text Box 2">
          <a:extLst>
            <a:ext uri="{FF2B5EF4-FFF2-40B4-BE49-F238E27FC236}">
              <a16:creationId xmlns:a16="http://schemas.microsoft.com/office/drawing/2014/main" id="{00000000-0008-0000-0600-00001D000000}"/>
            </a:ext>
          </a:extLst>
        </xdr:cNvPr>
        <xdr:cNvSpPr txBox="1">
          <a:spLocks noChangeArrowheads="1"/>
        </xdr:cNvSpPr>
      </xdr:nvSpPr>
      <xdr:spPr bwMode="auto">
        <a:xfrm>
          <a:off x="7753350" y="127063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37</xdr:row>
      <xdr:rowOff>0</xdr:rowOff>
    </xdr:from>
    <xdr:ext cx="85725" cy="619125"/>
    <xdr:sp macro="" textlink="">
      <xdr:nvSpPr>
        <xdr:cNvPr id="30" name="Text Box 2">
          <a:extLst>
            <a:ext uri="{FF2B5EF4-FFF2-40B4-BE49-F238E27FC236}">
              <a16:creationId xmlns:a16="http://schemas.microsoft.com/office/drawing/2014/main" id="{00000000-0008-0000-0600-00001E000000}"/>
            </a:ext>
          </a:extLst>
        </xdr:cNvPr>
        <xdr:cNvSpPr txBox="1">
          <a:spLocks noChangeArrowheads="1"/>
        </xdr:cNvSpPr>
      </xdr:nvSpPr>
      <xdr:spPr bwMode="auto">
        <a:xfrm>
          <a:off x="7772400" y="11439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a-DK"/>
        </a:p>
      </xdr:txBody>
    </xdr:sp>
    <xdr:clientData/>
  </xdr:oneCellAnchor>
  <xdr:twoCellAnchor editAs="oneCell">
    <xdr:from>
      <xdr:col>4</xdr:col>
      <xdr:colOff>857250</xdr:colOff>
      <xdr:row>37</xdr:row>
      <xdr:rowOff>0</xdr:rowOff>
    </xdr:from>
    <xdr:to>
      <xdr:col>4</xdr:col>
      <xdr:colOff>942975</xdr:colOff>
      <xdr:row>40</xdr:row>
      <xdr:rowOff>76200</xdr:rowOff>
    </xdr:to>
    <xdr:sp macro="" textlink="">
      <xdr:nvSpPr>
        <xdr:cNvPr id="31" name="Text Box 2">
          <a:extLst>
            <a:ext uri="{FF2B5EF4-FFF2-40B4-BE49-F238E27FC236}">
              <a16:creationId xmlns:a16="http://schemas.microsoft.com/office/drawing/2014/main" id="{00000000-0008-0000-0600-00001F000000}"/>
            </a:ext>
          </a:extLst>
        </xdr:cNvPr>
        <xdr:cNvSpPr txBox="1">
          <a:spLocks noChangeArrowheads="1"/>
        </xdr:cNvSpPr>
      </xdr:nvSpPr>
      <xdr:spPr bwMode="auto">
        <a:xfrm>
          <a:off x="7772400" y="11439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742950</xdr:colOff>
      <xdr:row>28</xdr:row>
      <xdr:rowOff>47625</xdr:rowOff>
    </xdr:from>
    <xdr:ext cx="85725" cy="619125"/>
    <xdr:sp macro="" textlink="">
      <xdr:nvSpPr>
        <xdr:cNvPr id="32" name="Text Box 2">
          <a:extLst>
            <a:ext uri="{FF2B5EF4-FFF2-40B4-BE49-F238E27FC236}">
              <a16:creationId xmlns:a16="http://schemas.microsoft.com/office/drawing/2014/main" id="{00000000-0008-0000-0600-000020000000}"/>
            </a:ext>
          </a:extLst>
        </xdr:cNvPr>
        <xdr:cNvSpPr txBox="1">
          <a:spLocks noChangeArrowheads="1"/>
        </xdr:cNvSpPr>
      </xdr:nvSpPr>
      <xdr:spPr bwMode="auto">
        <a:xfrm>
          <a:off x="7658100" y="8772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a-DK"/>
        </a:p>
      </xdr:txBody>
    </xdr:sp>
    <xdr:clientData/>
  </xdr:oneCellAnchor>
  <xdr:oneCellAnchor>
    <xdr:from>
      <xdr:col>4</xdr:col>
      <xdr:colOff>857250</xdr:colOff>
      <xdr:row>25</xdr:row>
      <xdr:rowOff>0</xdr:rowOff>
    </xdr:from>
    <xdr:ext cx="85725" cy="619125"/>
    <xdr:sp macro="" textlink="">
      <xdr:nvSpPr>
        <xdr:cNvPr id="33" name="Text Box 2">
          <a:extLst>
            <a:ext uri="{FF2B5EF4-FFF2-40B4-BE49-F238E27FC236}">
              <a16:creationId xmlns:a16="http://schemas.microsoft.com/office/drawing/2014/main" id="{00000000-0008-0000-0600-000021000000}"/>
            </a:ext>
          </a:extLst>
        </xdr:cNvPr>
        <xdr:cNvSpPr txBox="1">
          <a:spLocks noChangeArrowheads="1"/>
        </xdr:cNvSpPr>
      </xdr:nvSpPr>
      <xdr:spPr bwMode="auto">
        <a:xfrm>
          <a:off x="7772400" y="78200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25</xdr:row>
      <xdr:rowOff>0</xdr:rowOff>
    </xdr:from>
    <xdr:ext cx="85725" cy="619125"/>
    <xdr:sp macro="" textlink="">
      <xdr:nvSpPr>
        <xdr:cNvPr id="34" name="Text Box 2">
          <a:extLst>
            <a:ext uri="{FF2B5EF4-FFF2-40B4-BE49-F238E27FC236}">
              <a16:creationId xmlns:a16="http://schemas.microsoft.com/office/drawing/2014/main" id="{00000000-0008-0000-0600-000022000000}"/>
            </a:ext>
          </a:extLst>
        </xdr:cNvPr>
        <xdr:cNvSpPr txBox="1">
          <a:spLocks noChangeArrowheads="1"/>
        </xdr:cNvSpPr>
      </xdr:nvSpPr>
      <xdr:spPr bwMode="auto">
        <a:xfrm>
          <a:off x="7772400" y="78200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25</xdr:row>
      <xdr:rowOff>0</xdr:rowOff>
    </xdr:from>
    <xdr:ext cx="85725" cy="619125"/>
    <xdr:sp macro="" textlink="">
      <xdr:nvSpPr>
        <xdr:cNvPr id="35" name="Text Box 2">
          <a:extLst>
            <a:ext uri="{FF2B5EF4-FFF2-40B4-BE49-F238E27FC236}">
              <a16:creationId xmlns:a16="http://schemas.microsoft.com/office/drawing/2014/main" id="{00000000-0008-0000-0600-000023000000}"/>
            </a:ext>
          </a:extLst>
        </xdr:cNvPr>
        <xdr:cNvSpPr txBox="1">
          <a:spLocks noChangeArrowheads="1"/>
        </xdr:cNvSpPr>
      </xdr:nvSpPr>
      <xdr:spPr bwMode="auto">
        <a:xfrm>
          <a:off x="7772400" y="78200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714375</xdr:colOff>
      <xdr:row>41</xdr:row>
      <xdr:rowOff>76200</xdr:rowOff>
    </xdr:from>
    <xdr:ext cx="85725" cy="619125"/>
    <xdr:sp macro="" textlink="">
      <xdr:nvSpPr>
        <xdr:cNvPr id="36" name="Text Box 2">
          <a:extLst>
            <a:ext uri="{FF2B5EF4-FFF2-40B4-BE49-F238E27FC236}">
              <a16:creationId xmlns:a16="http://schemas.microsoft.com/office/drawing/2014/main" id="{00000000-0008-0000-0600-000024000000}"/>
            </a:ext>
          </a:extLst>
        </xdr:cNvPr>
        <xdr:cNvSpPr txBox="1">
          <a:spLocks noChangeArrowheads="1"/>
        </xdr:cNvSpPr>
      </xdr:nvSpPr>
      <xdr:spPr bwMode="auto">
        <a:xfrm>
          <a:off x="7629525" y="122396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476250</xdr:rowOff>
    </xdr:from>
    <xdr:ext cx="85725" cy="619125"/>
    <xdr:sp macro="" textlink="">
      <xdr:nvSpPr>
        <xdr:cNvPr id="37" name="Text Box 2">
          <a:extLst>
            <a:ext uri="{FF2B5EF4-FFF2-40B4-BE49-F238E27FC236}">
              <a16:creationId xmlns:a16="http://schemas.microsoft.com/office/drawing/2014/main" id="{00000000-0008-0000-0600-000025000000}"/>
            </a:ext>
          </a:extLst>
        </xdr:cNvPr>
        <xdr:cNvSpPr txBox="1">
          <a:spLocks noChangeArrowheads="1"/>
        </xdr:cNvSpPr>
      </xdr:nvSpPr>
      <xdr:spPr bwMode="auto">
        <a:xfrm>
          <a:off x="9829800" y="95631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47625</xdr:colOff>
      <xdr:row>56</xdr:row>
      <xdr:rowOff>28575</xdr:rowOff>
    </xdr:from>
    <xdr:to>
      <xdr:col>0</xdr:col>
      <xdr:colOff>133350</xdr:colOff>
      <xdr:row>58</xdr:row>
      <xdr:rowOff>114300</xdr:rowOff>
    </xdr:to>
    <xdr:sp macro="" textlink="">
      <xdr:nvSpPr>
        <xdr:cNvPr id="38" name="Text Box 3">
          <a:extLst>
            <a:ext uri="{FF2B5EF4-FFF2-40B4-BE49-F238E27FC236}">
              <a16:creationId xmlns:a16="http://schemas.microsoft.com/office/drawing/2014/main" id="{00000000-0008-0000-0600-000026000000}"/>
            </a:ext>
          </a:extLst>
        </xdr:cNvPr>
        <xdr:cNvSpPr txBox="1">
          <a:spLocks noChangeArrowheads="1"/>
        </xdr:cNvSpPr>
      </xdr:nvSpPr>
      <xdr:spPr bwMode="auto">
        <a:xfrm>
          <a:off x="47625" y="1570672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85725</xdr:colOff>
      <xdr:row>58</xdr:row>
      <xdr:rowOff>85725</xdr:rowOff>
    </xdr:to>
    <xdr:sp macro="" textlink="">
      <xdr:nvSpPr>
        <xdr:cNvPr id="39" name="Text Box 4">
          <a:extLst>
            <a:ext uri="{FF2B5EF4-FFF2-40B4-BE49-F238E27FC236}">
              <a16:creationId xmlns:a16="http://schemas.microsoft.com/office/drawing/2014/main" id="{00000000-0008-0000-0600-000027000000}"/>
            </a:ext>
          </a:extLst>
        </xdr:cNvPr>
        <xdr:cNvSpPr txBox="1">
          <a:spLocks noChangeArrowheads="1"/>
        </xdr:cNvSpPr>
      </xdr:nvSpPr>
      <xdr:spPr bwMode="auto">
        <a:xfrm>
          <a:off x="0" y="15678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58</xdr:row>
      <xdr:rowOff>114300</xdr:rowOff>
    </xdr:to>
    <xdr:sp macro="" textlink="">
      <xdr:nvSpPr>
        <xdr:cNvPr id="40" name="Text Box 6">
          <a:extLst>
            <a:ext uri="{FF2B5EF4-FFF2-40B4-BE49-F238E27FC236}">
              <a16:creationId xmlns:a16="http://schemas.microsoft.com/office/drawing/2014/main" id="{00000000-0008-0000-0600-000028000000}"/>
            </a:ext>
          </a:extLst>
        </xdr:cNvPr>
        <xdr:cNvSpPr txBox="1">
          <a:spLocks noChangeArrowheads="1"/>
        </xdr:cNvSpPr>
      </xdr:nvSpPr>
      <xdr:spPr bwMode="auto">
        <a:xfrm>
          <a:off x="0" y="156781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85725</xdr:colOff>
      <xdr:row>58</xdr:row>
      <xdr:rowOff>85725</xdr:rowOff>
    </xdr:to>
    <xdr:sp macro="" textlink="">
      <xdr:nvSpPr>
        <xdr:cNvPr id="41" name="Text Box 3">
          <a:extLst>
            <a:ext uri="{FF2B5EF4-FFF2-40B4-BE49-F238E27FC236}">
              <a16:creationId xmlns:a16="http://schemas.microsoft.com/office/drawing/2014/main" id="{00000000-0008-0000-0600-000029000000}"/>
            </a:ext>
          </a:extLst>
        </xdr:cNvPr>
        <xdr:cNvSpPr txBox="1">
          <a:spLocks noChangeArrowheads="1"/>
        </xdr:cNvSpPr>
      </xdr:nvSpPr>
      <xdr:spPr bwMode="auto">
        <a:xfrm>
          <a:off x="0" y="15678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85725</xdr:colOff>
      <xdr:row>58</xdr:row>
      <xdr:rowOff>85725</xdr:rowOff>
    </xdr:to>
    <xdr:sp macro="" textlink="">
      <xdr:nvSpPr>
        <xdr:cNvPr id="42" name="Text Box 4">
          <a:extLst>
            <a:ext uri="{FF2B5EF4-FFF2-40B4-BE49-F238E27FC236}">
              <a16:creationId xmlns:a16="http://schemas.microsoft.com/office/drawing/2014/main" id="{00000000-0008-0000-0600-00002A000000}"/>
            </a:ext>
          </a:extLst>
        </xdr:cNvPr>
        <xdr:cNvSpPr txBox="1">
          <a:spLocks noChangeArrowheads="1"/>
        </xdr:cNvSpPr>
      </xdr:nvSpPr>
      <xdr:spPr bwMode="auto">
        <a:xfrm>
          <a:off x="0" y="15678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56</xdr:row>
      <xdr:rowOff>0</xdr:rowOff>
    </xdr:from>
    <xdr:to>
      <xdr:col>0</xdr:col>
      <xdr:colOff>95250</xdr:colOff>
      <xdr:row>58</xdr:row>
      <xdr:rowOff>114300</xdr:rowOff>
    </xdr:to>
    <xdr:sp macro="" textlink="">
      <xdr:nvSpPr>
        <xdr:cNvPr id="43" name="Text Box 6">
          <a:extLst>
            <a:ext uri="{FF2B5EF4-FFF2-40B4-BE49-F238E27FC236}">
              <a16:creationId xmlns:a16="http://schemas.microsoft.com/office/drawing/2014/main" id="{00000000-0008-0000-0600-00002B000000}"/>
            </a:ext>
          </a:extLst>
        </xdr:cNvPr>
        <xdr:cNvSpPr txBox="1">
          <a:spLocks noChangeArrowheads="1"/>
        </xdr:cNvSpPr>
      </xdr:nvSpPr>
      <xdr:spPr bwMode="auto">
        <a:xfrm>
          <a:off x="0" y="156781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0</xdr:colOff>
      <xdr:row>44</xdr:row>
      <xdr:rowOff>85725</xdr:rowOff>
    </xdr:from>
    <xdr:ext cx="85725" cy="409575"/>
    <xdr:sp macro="" textlink="">
      <xdr:nvSpPr>
        <xdr:cNvPr id="44" name="Text Box 3">
          <a:extLst>
            <a:ext uri="{FF2B5EF4-FFF2-40B4-BE49-F238E27FC236}">
              <a16:creationId xmlns:a16="http://schemas.microsoft.com/office/drawing/2014/main" id="{00000000-0008-0000-0600-00002C000000}"/>
            </a:ext>
          </a:extLst>
        </xdr:cNvPr>
        <xdr:cNvSpPr txBox="1">
          <a:spLocks noChangeArrowheads="1"/>
        </xdr:cNvSpPr>
      </xdr:nvSpPr>
      <xdr:spPr bwMode="auto">
        <a:xfrm>
          <a:off x="9829800" y="127920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44</xdr:row>
      <xdr:rowOff>0</xdr:rowOff>
    </xdr:from>
    <xdr:ext cx="85725" cy="619125"/>
    <xdr:sp macro="" textlink="">
      <xdr:nvSpPr>
        <xdr:cNvPr id="45" name="Text Box 2">
          <a:extLst>
            <a:ext uri="{FF2B5EF4-FFF2-40B4-BE49-F238E27FC236}">
              <a16:creationId xmlns:a16="http://schemas.microsoft.com/office/drawing/2014/main" id="{00000000-0008-0000-0600-00002D000000}"/>
            </a:ext>
          </a:extLst>
        </xdr:cNvPr>
        <xdr:cNvSpPr txBox="1">
          <a:spLocks noChangeArrowheads="1"/>
        </xdr:cNvSpPr>
      </xdr:nvSpPr>
      <xdr:spPr bwMode="auto">
        <a:xfrm>
          <a:off x="9829800" y="127063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37</xdr:row>
      <xdr:rowOff>0</xdr:rowOff>
    </xdr:from>
    <xdr:ext cx="85725" cy="619125"/>
    <xdr:sp macro="" textlink="">
      <xdr:nvSpPr>
        <xdr:cNvPr id="46" name="Text Box 2">
          <a:extLst>
            <a:ext uri="{FF2B5EF4-FFF2-40B4-BE49-F238E27FC236}">
              <a16:creationId xmlns:a16="http://schemas.microsoft.com/office/drawing/2014/main" id="{00000000-0008-0000-0600-00002E000000}"/>
            </a:ext>
          </a:extLst>
        </xdr:cNvPr>
        <xdr:cNvSpPr txBox="1">
          <a:spLocks noChangeArrowheads="1"/>
        </xdr:cNvSpPr>
      </xdr:nvSpPr>
      <xdr:spPr bwMode="auto">
        <a:xfrm>
          <a:off x="9829800" y="11439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37</xdr:row>
      <xdr:rowOff>0</xdr:rowOff>
    </xdr:from>
    <xdr:ext cx="85725" cy="619125"/>
    <xdr:sp macro="" textlink="">
      <xdr:nvSpPr>
        <xdr:cNvPr id="47" name="Text Box 2">
          <a:extLst>
            <a:ext uri="{FF2B5EF4-FFF2-40B4-BE49-F238E27FC236}">
              <a16:creationId xmlns:a16="http://schemas.microsoft.com/office/drawing/2014/main" id="{00000000-0008-0000-0600-00002F000000}"/>
            </a:ext>
          </a:extLst>
        </xdr:cNvPr>
        <xdr:cNvSpPr txBox="1">
          <a:spLocks noChangeArrowheads="1"/>
        </xdr:cNvSpPr>
      </xdr:nvSpPr>
      <xdr:spPr bwMode="auto">
        <a:xfrm>
          <a:off x="9829800" y="11439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4</xdr:col>
      <xdr:colOff>866775</xdr:colOff>
      <xdr:row>16</xdr:row>
      <xdr:rowOff>447675</xdr:rowOff>
    </xdr:from>
    <xdr:to>
      <xdr:col>4</xdr:col>
      <xdr:colOff>952500</xdr:colOff>
      <xdr:row>18</xdr:row>
      <xdr:rowOff>180975</xdr:rowOff>
    </xdr:to>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7448550" y="84391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21</xdr:row>
      <xdr:rowOff>0</xdr:rowOff>
    </xdr:from>
    <xdr:to>
      <xdr:col>0</xdr:col>
      <xdr:colOff>85725</xdr:colOff>
      <xdr:row>23</xdr:row>
      <xdr:rowOff>19050</xdr:rowOff>
    </xdr:to>
    <xdr:sp macro="" textlink="">
      <xdr:nvSpPr>
        <xdr:cNvPr id="3" name="Text Box 3">
          <a:extLst>
            <a:ext uri="{FF2B5EF4-FFF2-40B4-BE49-F238E27FC236}">
              <a16:creationId xmlns:a16="http://schemas.microsoft.com/office/drawing/2014/main" id="{00000000-0008-0000-0700-000003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21</xdr:row>
      <xdr:rowOff>0</xdr:rowOff>
    </xdr:from>
    <xdr:to>
      <xdr:col>0</xdr:col>
      <xdr:colOff>85725</xdr:colOff>
      <xdr:row>23</xdr:row>
      <xdr:rowOff>19050</xdr:rowOff>
    </xdr:to>
    <xdr:sp macro="" textlink="">
      <xdr:nvSpPr>
        <xdr:cNvPr id="4" name="Text Box 4">
          <a:extLst>
            <a:ext uri="{FF2B5EF4-FFF2-40B4-BE49-F238E27FC236}">
              <a16:creationId xmlns:a16="http://schemas.microsoft.com/office/drawing/2014/main" id="{00000000-0008-0000-0700-000004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5" name="AutoShape 5">
          <a:extLst>
            <a:ext uri="{FF2B5EF4-FFF2-40B4-BE49-F238E27FC236}">
              <a16:creationId xmlns:a16="http://schemas.microsoft.com/office/drawing/2014/main" id="{00000000-0008-0000-0700-000005000000}"/>
            </a:ext>
          </a:extLst>
        </xdr:cNvPr>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21</xdr:row>
      <xdr:rowOff>0</xdr:rowOff>
    </xdr:from>
    <xdr:to>
      <xdr:col>0</xdr:col>
      <xdr:colOff>95250</xdr:colOff>
      <xdr:row>23</xdr:row>
      <xdr:rowOff>47625</xdr:rowOff>
    </xdr:to>
    <xdr:sp macro="" textlink="">
      <xdr:nvSpPr>
        <xdr:cNvPr id="6" name="Text Box 6">
          <a:extLst>
            <a:ext uri="{FF2B5EF4-FFF2-40B4-BE49-F238E27FC236}">
              <a16:creationId xmlns:a16="http://schemas.microsoft.com/office/drawing/2014/main" id="{00000000-0008-0000-0700-000006000000}"/>
            </a:ext>
          </a:extLst>
        </xdr:cNvPr>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17</xdr:row>
      <xdr:rowOff>0</xdr:rowOff>
    </xdr:from>
    <xdr:ext cx="85725" cy="619125"/>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22</xdr:row>
      <xdr:rowOff>0</xdr:rowOff>
    </xdr:from>
    <xdr:to>
      <xdr:col>0</xdr:col>
      <xdr:colOff>85725</xdr:colOff>
      <xdr:row>23</xdr:row>
      <xdr:rowOff>200025</xdr:rowOff>
    </xdr:to>
    <xdr:sp macro="" textlink="">
      <xdr:nvSpPr>
        <xdr:cNvPr id="8" name="Text Box 3">
          <a:extLst>
            <a:ext uri="{FF2B5EF4-FFF2-40B4-BE49-F238E27FC236}">
              <a16:creationId xmlns:a16="http://schemas.microsoft.com/office/drawing/2014/main" id="{00000000-0008-0000-0700-000008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22</xdr:row>
      <xdr:rowOff>0</xdr:rowOff>
    </xdr:from>
    <xdr:to>
      <xdr:col>0</xdr:col>
      <xdr:colOff>85725</xdr:colOff>
      <xdr:row>23</xdr:row>
      <xdr:rowOff>200025</xdr:rowOff>
    </xdr:to>
    <xdr:sp macro="" textlink="">
      <xdr:nvSpPr>
        <xdr:cNvPr id="9" name="Text Box 4">
          <a:extLst>
            <a:ext uri="{FF2B5EF4-FFF2-40B4-BE49-F238E27FC236}">
              <a16:creationId xmlns:a16="http://schemas.microsoft.com/office/drawing/2014/main" id="{00000000-0008-0000-0700-000009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22</xdr:row>
      <xdr:rowOff>0</xdr:rowOff>
    </xdr:from>
    <xdr:to>
      <xdr:col>0</xdr:col>
      <xdr:colOff>95250</xdr:colOff>
      <xdr:row>24</xdr:row>
      <xdr:rowOff>19050</xdr:rowOff>
    </xdr:to>
    <xdr:sp macro="" textlink="">
      <xdr:nvSpPr>
        <xdr:cNvPr id="10" name="Text Box 6">
          <a:extLst>
            <a:ext uri="{FF2B5EF4-FFF2-40B4-BE49-F238E27FC236}">
              <a16:creationId xmlns:a16="http://schemas.microsoft.com/office/drawing/2014/main" id="{00000000-0008-0000-0700-00000A000000}"/>
            </a:ext>
          </a:extLst>
        </xdr:cNvPr>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22</xdr:row>
      <xdr:rowOff>0</xdr:rowOff>
    </xdr:from>
    <xdr:to>
      <xdr:col>0</xdr:col>
      <xdr:colOff>85725</xdr:colOff>
      <xdr:row>23</xdr:row>
      <xdr:rowOff>200025</xdr:rowOff>
    </xdr:to>
    <xdr:sp macro="" textlink="">
      <xdr:nvSpPr>
        <xdr:cNvPr id="11" name="Text Box 3">
          <a:extLst>
            <a:ext uri="{FF2B5EF4-FFF2-40B4-BE49-F238E27FC236}">
              <a16:creationId xmlns:a16="http://schemas.microsoft.com/office/drawing/2014/main" id="{00000000-0008-0000-0700-00000B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22</xdr:row>
      <xdr:rowOff>0</xdr:rowOff>
    </xdr:from>
    <xdr:to>
      <xdr:col>0</xdr:col>
      <xdr:colOff>85725</xdr:colOff>
      <xdr:row>23</xdr:row>
      <xdr:rowOff>200025</xdr:rowOff>
    </xdr:to>
    <xdr:sp macro="" textlink="">
      <xdr:nvSpPr>
        <xdr:cNvPr id="12" name="Text Box 4">
          <a:extLst>
            <a:ext uri="{FF2B5EF4-FFF2-40B4-BE49-F238E27FC236}">
              <a16:creationId xmlns:a16="http://schemas.microsoft.com/office/drawing/2014/main" id="{00000000-0008-0000-0700-00000C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22</xdr:row>
      <xdr:rowOff>0</xdr:rowOff>
    </xdr:from>
    <xdr:to>
      <xdr:col>0</xdr:col>
      <xdr:colOff>95250</xdr:colOff>
      <xdr:row>24</xdr:row>
      <xdr:rowOff>19050</xdr:rowOff>
    </xdr:to>
    <xdr:sp macro="" textlink="">
      <xdr:nvSpPr>
        <xdr:cNvPr id="13" name="Text Box 6">
          <a:extLst>
            <a:ext uri="{FF2B5EF4-FFF2-40B4-BE49-F238E27FC236}">
              <a16:creationId xmlns:a16="http://schemas.microsoft.com/office/drawing/2014/main" id="{00000000-0008-0000-0700-00000D000000}"/>
            </a:ext>
          </a:extLst>
        </xdr:cNvPr>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866775</xdr:colOff>
      <xdr:row>18</xdr:row>
      <xdr:rowOff>447675</xdr:rowOff>
    </xdr:from>
    <xdr:to>
      <xdr:col>4</xdr:col>
      <xdr:colOff>952500</xdr:colOff>
      <xdr:row>22</xdr:row>
      <xdr:rowOff>85725</xdr:rowOff>
    </xdr:to>
    <xdr:sp macro="" textlink="">
      <xdr:nvSpPr>
        <xdr:cNvPr id="14" name="Text Box 2">
          <a:extLst>
            <a:ext uri="{FF2B5EF4-FFF2-40B4-BE49-F238E27FC236}">
              <a16:creationId xmlns:a16="http://schemas.microsoft.com/office/drawing/2014/main" id="{00000000-0008-0000-0700-00000E000000}"/>
            </a:ext>
          </a:extLst>
        </xdr:cNvPr>
        <xdr:cNvSpPr txBox="1">
          <a:spLocks noChangeArrowheads="1"/>
        </xdr:cNvSpPr>
      </xdr:nvSpPr>
      <xdr:spPr bwMode="auto">
        <a:xfrm>
          <a:off x="7448550" y="75438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19</xdr:row>
      <xdr:rowOff>0</xdr:rowOff>
    </xdr:from>
    <xdr:ext cx="85725" cy="619125"/>
    <xdr:sp macro="" textlink="">
      <xdr:nvSpPr>
        <xdr:cNvPr id="15" name="Text Box 2">
          <a:extLst>
            <a:ext uri="{FF2B5EF4-FFF2-40B4-BE49-F238E27FC236}">
              <a16:creationId xmlns:a16="http://schemas.microsoft.com/office/drawing/2014/main" id="{00000000-0008-0000-0700-00000F000000}"/>
            </a:ext>
          </a:extLst>
        </xdr:cNvPr>
        <xdr:cNvSpPr txBox="1">
          <a:spLocks noChangeArrowheads="1"/>
        </xdr:cNvSpPr>
      </xdr:nvSpPr>
      <xdr:spPr bwMode="auto">
        <a:xfrm>
          <a:off x="7439025" y="77438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4</xdr:col>
      <xdr:colOff>857250</xdr:colOff>
      <xdr:row>72</xdr:row>
      <xdr:rowOff>0</xdr:rowOff>
    </xdr:from>
    <xdr:to>
      <xdr:col>4</xdr:col>
      <xdr:colOff>942975</xdr:colOff>
      <xdr:row>75</xdr:row>
      <xdr:rowOff>76199</xdr:rowOff>
    </xdr:to>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76</xdr:row>
      <xdr:rowOff>0</xdr:rowOff>
    </xdr:from>
    <xdr:to>
      <xdr:col>0</xdr:col>
      <xdr:colOff>85725</xdr:colOff>
      <xdr:row>77</xdr:row>
      <xdr:rowOff>47626</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76</xdr:row>
      <xdr:rowOff>0</xdr:rowOff>
    </xdr:from>
    <xdr:to>
      <xdr:col>0</xdr:col>
      <xdr:colOff>85725</xdr:colOff>
      <xdr:row>77</xdr:row>
      <xdr:rowOff>47626</xdr:rowOff>
    </xdr:to>
    <xdr:sp macro="" textlink="">
      <xdr:nvSpPr>
        <xdr:cNvPr id="4" name="Text Box 4">
          <a:extLst>
            <a:ext uri="{FF2B5EF4-FFF2-40B4-BE49-F238E27FC236}">
              <a16:creationId xmlns:a16="http://schemas.microsoft.com/office/drawing/2014/main" id="{00000000-0008-0000-0800-000004000000}"/>
            </a:ext>
          </a:extLst>
        </xdr:cNvPr>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76</xdr:row>
      <xdr:rowOff>0</xdr:rowOff>
    </xdr:from>
    <xdr:to>
      <xdr:col>0</xdr:col>
      <xdr:colOff>0</xdr:colOff>
      <xdr:row>76</xdr:row>
      <xdr:rowOff>0</xdr:rowOff>
    </xdr:to>
    <xdr:sp macro="" textlink="">
      <xdr:nvSpPr>
        <xdr:cNvPr id="5" name="AutoShape 5">
          <a:extLst>
            <a:ext uri="{FF2B5EF4-FFF2-40B4-BE49-F238E27FC236}">
              <a16:creationId xmlns:a16="http://schemas.microsoft.com/office/drawing/2014/main" id="{00000000-0008-0000-0800-000005000000}"/>
            </a:ext>
          </a:extLst>
        </xdr:cNvPr>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76</xdr:row>
      <xdr:rowOff>0</xdr:rowOff>
    </xdr:from>
    <xdr:to>
      <xdr:col>0</xdr:col>
      <xdr:colOff>95250</xdr:colOff>
      <xdr:row>77</xdr:row>
      <xdr:rowOff>76201</xdr:rowOff>
    </xdr:to>
    <xdr:sp macro="" textlink="">
      <xdr:nvSpPr>
        <xdr:cNvPr id="6" name="Text Box 6">
          <a:extLst>
            <a:ext uri="{FF2B5EF4-FFF2-40B4-BE49-F238E27FC236}">
              <a16:creationId xmlns:a16="http://schemas.microsoft.com/office/drawing/2014/main" id="{00000000-0008-0000-0800-000006000000}"/>
            </a:ext>
          </a:extLst>
        </xdr:cNvPr>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72</xdr:row>
      <xdr:rowOff>0</xdr:rowOff>
    </xdr:from>
    <xdr:ext cx="85725" cy="619125"/>
    <xdr:sp macro="" textlink="">
      <xdr:nvSpPr>
        <xdr:cNvPr id="7" name="Text Box 2">
          <a:extLst>
            <a:ext uri="{FF2B5EF4-FFF2-40B4-BE49-F238E27FC236}">
              <a16:creationId xmlns:a16="http://schemas.microsoft.com/office/drawing/2014/main" id="{00000000-0008-0000-0800-000007000000}"/>
            </a:ext>
          </a:extLst>
        </xdr:cNvPr>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72</xdr:row>
      <xdr:rowOff>0</xdr:rowOff>
    </xdr:from>
    <xdr:to>
      <xdr:col>0</xdr:col>
      <xdr:colOff>76200</xdr:colOff>
      <xdr:row>73</xdr:row>
      <xdr:rowOff>28575</xdr:rowOff>
    </xdr:to>
    <xdr:sp macro="" textlink="">
      <xdr:nvSpPr>
        <xdr:cNvPr id="8" name="Text Box 2">
          <a:extLst>
            <a:ext uri="{FF2B5EF4-FFF2-40B4-BE49-F238E27FC236}">
              <a16:creationId xmlns:a16="http://schemas.microsoft.com/office/drawing/2014/main" id="{00000000-0008-0000-0800-000008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9" name="Text Box 3">
          <a:extLst>
            <a:ext uri="{FF2B5EF4-FFF2-40B4-BE49-F238E27FC236}">
              <a16:creationId xmlns:a16="http://schemas.microsoft.com/office/drawing/2014/main" id="{00000000-0008-0000-0800-000009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0" name="Text Box 4">
          <a:extLst>
            <a:ext uri="{FF2B5EF4-FFF2-40B4-BE49-F238E27FC236}">
              <a16:creationId xmlns:a16="http://schemas.microsoft.com/office/drawing/2014/main" id="{00000000-0008-0000-0800-00000A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1" name="Text Box 5">
          <a:extLst>
            <a:ext uri="{FF2B5EF4-FFF2-40B4-BE49-F238E27FC236}">
              <a16:creationId xmlns:a16="http://schemas.microsoft.com/office/drawing/2014/main" id="{00000000-0008-0000-0800-00000B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2" name="Text Box 7">
          <a:extLst>
            <a:ext uri="{FF2B5EF4-FFF2-40B4-BE49-F238E27FC236}">
              <a16:creationId xmlns:a16="http://schemas.microsoft.com/office/drawing/2014/main" id="{00000000-0008-0000-0800-00000C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3" name="Text Box 8">
          <a:extLst>
            <a:ext uri="{FF2B5EF4-FFF2-40B4-BE49-F238E27FC236}">
              <a16:creationId xmlns:a16="http://schemas.microsoft.com/office/drawing/2014/main" id="{00000000-0008-0000-0800-00000D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4" name="Text Box 9">
          <a:extLst>
            <a:ext uri="{FF2B5EF4-FFF2-40B4-BE49-F238E27FC236}">
              <a16:creationId xmlns:a16="http://schemas.microsoft.com/office/drawing/2014/main" id="{00000000-0008-0000-0800-00000E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72</xdr:row>
      <xdr:rowOff>0</xdr:rowOff>
    </xdr:from>
    <xdr:to>
      <xdr:col>0</xdr:col>
      <xdr:colOff>76200</xdr:colOff>
      <xdr:row>73</xdr:row>
      <xdr:rowOff>28575</xdr:rowOff>
    </xdr:to>
    <xdr:sp macro="" textlink="">
      <xdr:nvSpPr>
        <xdr:cNvPr id="15" name="Text Box 10">
          <a:extLst>
            <a:ext uri="{FF2B5EF4-FFF2-40B4-BE49-F238E27FC236}">
              <a16:creationId xmlns:a16="http://schemas.microsoft.com/office/drawing/2014/main" id="{00000000-0008-0000-0800-00000F000000}"/>
            </a:ext>
          </a:extLst>
        </xdr:cNvPr>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0</xdr:rowOff>
    </xdr:from>
    <xdr:to>
      <xdr:col>0</xdr:col>
      <xdr:colOff>85725</xdr:colOff>
      <xdr:row>79</xdr:row>
      <xdr:rowOff>38100</xdr:rowOff>
    </xdr:to>
    <xdr:sp macro="" textlink="">
      <xdr:nvSpPr>
        <xdr:cNvPr id="16" name="Text Box 3">
          <a:extLst>
            <a:ext uri="{FF2B5EF4-FFF2-40B4-BE49-F238E27FC236}">
              <a16:creationId xmlns:a16="http://schemas.microsoft.com/office/drawing/2014/main" id="{00000000-0008-0000-0800-000010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0</xdr:rowOff>
    </xdr:from>
    <xdr:to>
      <xdr:col>0</xdr:col>
      <xdr:colOff>85725</xdr:colOff>
      <xdr:row>79</xdr:row>
      <xdr:rowOff>38100</xdr:rowOff>
    </xdr:to>
    <xdr:sp macro="" textlink="">
      <xdr:nvSpPr>
        <xdr:cNvPr id="17" name="Text Box 4">
          <a:extLst>
            <a:ext uri="{FF2B5EF4-FFF2-40B4-BE49-F238E27FC236}">
              <a16:creationId xmlns:a16="http://schemas.microsoft.com/office/drawing/2014/main" id="{00000000-0008-0000-0800-000011000000}"/>
            </a:ext>
          </a:extLst>
        </xdr:cNvPr>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0</xdr:rowOff>
    </xdr:from>
    <xdr:to>
      <xdr:col>0</xdr:col>
      <xdr:colOff>95250</xdr:colOff>
      <xdr:row>79</xdr:row>
      <xdr:rowOff>66675</xdr:rowOff>
    </xdr:to>
    <xdr:sp macro="" textlink="">
      <xdr:nvSpPr>
        <xdr:cNvPr id="18" name="Text Box 6">
          <a:extLst>
            <a:ext uri="{FF2B5EF4-FFF2-40B4-BE49-F238E27FC236}">
              <a16:creationId xmlns:a16="http://schemas.microsoft.com/office/drawing/2014/main" id="{00000000-0008-0000-0800-000012000000}"/>
            </a:ext>
          </a:extLst>
        </xdr:cNvPr>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0</xdr:rowOff>
    </xdr:from>
    <xdr:to>
      <xdr:col>0</xdr:col>
      <xdr:colOff>85725</xdr:colOff>
      <xdr:row>79</xdr:row>
      <xdr:rowOff>38100</xdr:rowOff>
    </xdr:to>
    <xdr:sp macro="" textlink="">
      <xdr:nvSpPr>
        <xdr:cNvPr id="19" name="Text Box 3">
          <a:extLst>
            <a:ext uri="{FF2B5EF4-FFF2-40B4-BE49-F238E27FC236}">
              <a16:creationId xmlns:a16="http://schemas.microsoft.com/office/drawing/2014/main" id="{00000000-0008-0000-0800-000013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0</xdr:rowOff>
    </xdr:from>
    <xdr:to>
      <xdr:col>0</xdr:col>
      <xdr:colOff>85725</xdr:colOff>
      <xdr:row>79</xdr:row>
      <xdr:rowOff>38100</xdr:rowOff>
    </xdr:to>
    <xdr:sp macro="" textlink="">
      <xdr:nvSpPr>
        <xdr:cNvPr id="20" name="Text Box 4">
          <a:extLst>
            <a:ext uri="{FF2B5EF4-FFF2-40B4-BE49-F238E27FC236}">
              <a16:creationId xmlns:a16="http://schemas.microsoft.com/office/drawing/2014/main" id="{00000000-0008-0000-0800-000014000000}"/>
            </a:ext>
          </a:extLst>
        </xdr:cNvPr>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77</xdr:row>
      <xdr:rowOff>9525</xdr:rowOff>
    </xdr:from>
    <xdr:to>
      <xdr:col>0</xdr:col>
      <xdr:colOff>95250</xdr:colOff>
      <xdr:row>79</xdr:row>
      <xdr:rowOff>76200</xdr:rowOff>
    </xdr:to>
    <xdr:sp macro="" textlink="">
      <xdr:nvSpPr>
        <xdr:cNvPr id="21" name="Text Box 6">
          <a:extLst>
            <a:ext uri="{FF2B5EF4-FFF2-40B4-BE49-F238E27FC236}">
              <a16:creationId xmlns:a16="http://schemas.microsoft.com/office/drawing/2014/main" id="{00000000-0008-0000-0800-000015000000}"/>
            </a:ext>
          </a:extLst>
        </xdr:cNvPr>
        <xdr:cNvSpPr txBox="1">
          <a:spLocks noChangeArrowheads="1"/>
        </xdr:cNvSpPr>
      </xdr:nvSpPr>
      <xdr:spPr bwMode="auto">
        <a:xfrm>
          <a:off x="0" y="291084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857250</xdr:colOff>
      <xdr:row>84</xdr:row>
      <xdr:rowOff>0</xdr:rowOff>
    </xdr:from>
    <xdr:to>
      <xdr:col>4</xdr:col>
      <xdr:colOff>942975</xdr:colOff>
      <xdr:row>87</xdr:row>
      <xdr:rowOff>133350</xdr:rowOff>
    </xdr:to>
    <xdr:sp macro="" textlink="">
      <xdr:nvSpPr>
        <xdr:cNvPr id="22" name="Text Box 2">
          <a:extLst>
            <a:ext uri="{FF2B5EF4-FFF2-40B4-BE49-F238E27FC236}">
              <a16:creationId xmlns:a16="http://schemas.microsoft.com/office/drawing/2014/main" id="{00000000-0008-0000-0800-000016000000}"/>
            </a:ext>
          </a:extLst>
        </xdr:cNvPr>
        <xdr:cNvSpPr txBox="1">
          <a:spLocks noChangeArrowheads="1"/>
        </xdr:cNvSpPr>
      </xdr:nvSpPr>
      <xdr:spPr bwMode="auto">
        <a:xfrm>
          <a:off x="7743825" y="34423350"/>
          <a:ext cx="85725" cy="619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78580</xdr:rowOff>
    </xdr:to>
    <xdr:sp macro="" textlink="">
      <xdr:nvSpPr>
        <xdr:cNvPr id="23" name="Text Box 3">
          <a:extLst>
            <a:ext uri="{FF2B5EF4-FFF2-40B4-BE49-F238E27FC236}">
              <a16:creationId xmlns:a16="http://schemas.microsoft.com/office/drawing/2014/main" id="{00000000-0008-0000-0800-000017000000}"/>
            </a:ext>
          </a:extLst>
        </xdr:cNvPr>
        <xdr:cNvSpPr txBox="1">
          <a:spLocks noChangeArrowheads="1"/>
        </xdr:cNvSpPr>
      </xdr:nvSpPr>
      <xdr:spPr bwMode="auto">
        <a:xfrm>
          <a:off x="0" y="35147250"/>
          <a:ext cx="85725" cy="4024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78580</xdr:rowOff>
    </xdr:to>
    <xdr:sp macro="" textlink="">
      <xdr:nvSpPr>
        <xdr:cNvPr id="24" name="Text Box 4">
          <a:extLst>
            <a:ext uri="{FF2B5EF4-FFF2-40B4-BE49-F238E27FC236}">
              <a16:creationId xmlns:a16="http://schemas.microsoft.com/office/drawing/2014/main" id="{00000000-0008-0000-0800-000018000000}"/>
            </a:ext>
          </a:extLst>
        </xdr:cNvPr>
        <xdr:cNvSpPr txBox="1">
          <a:spLocks noChangeArrowheads="1"/>
        </xdr:cNvSpPr>
      </xdr:nvSpPr>
      <xdr:spPr bwMode="auto">
        <a:xfrm>
          <a:off x="0" y="35147250"/>
          <a:ext cx="85725" cy="4024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88</xdr:row>
      <xdr:rowOff>0</xdr:rowOff>
    </xdr:from>
    <xdr:to>
      <xdr:col>0</xdr:col>
      <xdr:colOff>95250</xdr:colOff>
      <xdr:row>90</xdr:row>
      <xdr:rowOff>107155</xdr:rowOff>
    </xdr:to>
    <xdr:sp macro="" textlink="">
      <xdr:nvSpPr>
        <xdr:cNvPr id="25" name="Text Box 6">
          <a:extLst>
            <a:ext uri="{FF2B5EF4-FFF2-40B4-BE49-F238E27FC236}">
              <a16:creationId xmlns:a16="http://schemas.microsoft.com/office/drawing/2014/main" id="{00000000-0008-0000-0800-000019000000}"/>
            </a:ext>
          </a:extLst>
        </xdr:cNvPr>
        <xdr:cNvSpPr txBox="1">
          <a:spLocks noChangeArrowheads="1"/>
        </xdr:cNvSpPr>
      </xdr:nvSpPr>
      <xdr:spPr bwMode="auto">
        <a:xfrm>
          <a:off x="0" y="35147250"/>
          <a:ext cx="95250" cy="431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84</xdr:row>
      <xdr:rowOff>0</xdr:rowOff>
    </xdr:from>
    <xdr:ext cx="85725" cy="619125"/>
    <xdr:sp macro="" textlink="">
      <xdr:nvSpPr>
        <xdr:cNvPr id="26" name="Text Box 2">
          <a:extLst>
            <a:ext uri="{FF2B5EF4-FFF2-40B4-BE49-F238E27FC236}">
              <a16:creationId xmlns:a16="http://schemas.microsoft.com/office/drawing/2014/main" id="{00000000-0008-0000-0800-00001A000000}"/>
            </a:ext>
          </a:extLst>
        </xdr:cNvPr>
        <xdr:cNvSpPr txBox="1">
          <a:spLocks noChangeArrowheads="1"/>
        </xdr:cNvSpPr>
      </xdr:nvSpPr>
      <xdr:spPr bwMode="auto">
        <a:xfrm>
          <a:off x="7743825" y="344233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84</xdr:row>
      <xdr:rowOff>0</xdr:rowOff>
    </xdr:from>
    <xdr:to>
      <xdr:col>0</xdr:col>
      <xdr:colOff>76200</xdr:colOff>
      <xdr:row>85</xdr:row>
      <xdr:rowOff>47626</xdr:rowOff>
    </xdr:to>
    <xdr:sp macro="" textlink="">
      <xdr:nvSpPr>
        <xdr:cNvPr id="27" name="Text Box 2">
          <a:extLst>
            <a:ext uri="{FF2B5EF4-FFF2-40B4-BE49-F238E27FC236}">
              <a16:creationId xmlns:a16="http://schemas.microsoft.com/office/drawing/2014/main" id="{00000000-0008-0000-0800-00001B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28" name="Text Box 3">
          <a:extLst>
            <a:ext uri="{FF2B5EF4-FFF2-40B4-BE49-F238E27FC236}">
              <a16:creationId xmlns:a16="http://schemas.microsoft.com/office/drawing/2014/main" id="{00000000-0008-0000-0800-00001C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29" name="Text Box 4">
          <a:extLst>
            <a:ext uri="{FF2B5EF4-FFF2-40B4-BE49-F238E27FC236}">
              <a16:creationId xmlns:a16="http://schemas.microsoft.com/office/drawing/2014/main" id="{00000000-0008-0000-0800-00001D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30" name="Text Box 5">
          <a:extLst>
            <a:ext uri="{FF2B5EF4-FFF2-40B4-BE49-F238E27FC236}">
              <a16:creationId xmlns:a16="http://schemas.microsoft.com/office/drawing/2014/main" id="{00000000-0008-0000-0800-00001E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31" name="Text Box 7">
          <a:extLst>
            <a:ext uri="{FF2B5EF4-FFF2-40B4-BE49-F238E27FC236}">
              <a16:creationId xmlns:a16="http://schemas.microsoft.com/office/drawing/2014/main" id="{00000000-0008-0000-0800-00001F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32" name="Text Box 8">
          <a:extLst>
            <a:ext uri="{FF2B5EF4-FFF2-40B4-BE49-F238E27FC236}">
              <a16:creationId xmlns:a16="http://schemas.microsoft.com/office/drawing/2014/main" id="{00000000-0008-0000-0800-000020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33" name="Text Box 9">
          <a:extLst>
            <a:ext uri="{FF2B5EF4-FFF2-40B4-BE49-F238E27FC236}">
              <a16:creationId xmlns:a16="http://schemas.microsoft.com/office/drawing/2014/main" id="{00000000-0008-0000-0800-000021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84</xdr:row>
      <xdr:rowOff>0</xdr:rowOff>
    </xdr:from>
    <xdr:to>
      <xdr:col>0</xdr:col>
      <xdr:colOff>76200</xdr:colOff>
      <xdr:row>85</xdr:row>
      <xdr:rowOff>47626</xdr:rowOff>
    </xdr:to>
    <xdr:sp macro="" textlink="">
      <xdr:nvSpPr>
        <xdr:cNvPr id="34" name="Text Box 10">
          <a:extLst>
            <a:ext uri="{FF2B5EF4-FFF2-40B4-BE49-F238E27FC236}">
              <a16:creationId xmlns:a16="http://schemas.microsoft.com/office/drawing/2014/main" id="{00000000-0008-0000-0800-000022000000}"/>
            </a:ext>
          </a:extLst>
        </xdr:cNvPr>
        <xdr:cNvSpPr txBox="1">
          <a:spLocks noChangeArrowheads="1"/>
        </xdr:cNvSpPr>
      </xdr:nvSpPr>
      <xdr:spPr bwMode="auto">
        <a:xfrm>
          <a:off x="0" y="34423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85725</xdr:colOff>
      <xdr:row>91</xdr:row>
      <xdr:rowOff>85725</xdr:rowOff>
    </xdr:to>
    <xdr:sp macro="" textlink="">
      <xdr:nvSpPr>
        <xdr:cNvPr id="35" name="Text Box 3">
          <a:extLst>
            <a:ext uri="{FF2B5EF4-FFF2-40B4-BE49-F238E27FC236}">
              <a16:creationId xmlns:a16="http://schemas.microsoft.com/office/drawing/2014/main" id="{00000000-0008-0000-0800-000023000000}"/>
            </a:ext>
          </a:extLst>
        </xdr:cNvPr>
        <xdr:cNvSpPr txBox="1">
          <a:spLocks noChangeArrowheads="1"/>
        </xdr:cNvSpPr>
      </xdr:nvSpPr>
      <xdr:spPr bwMode="auto">
        <a:xfrm>
          <a:off x="0" y="353091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85725</xdr:colOff>
      <xdr:row>91</xdr:row>
      <xdr:rowOff>85725</xdr:rowOff>
    </xdr:to>
    <xdr:sp macro="" textlink="">
      <xdr:nvSpPr>
        <xdr:cNvPr id="36" name="Text Box 4">
          <a:extLst>
            <a:ext uri="{FF2B5EF4-FFF2-40B4-BE49-F238E27FC236}">
              <a16:creationId xmlns:a16="http://schemas.microsoft.com/office/drawing/2014/main" id="{00000000-0008-0000-0800-000024000000}"/>
            </a:ext>
          </a:extLst>
        </xdr:cNvPr>
        <xdr:cNvSpPr txBox="1">
          <a:spLocks noChangeArrowheads="1"/>
        </xdr:cNvSpPr>
      </xdr:nvSpPr>
      <xdr:spPr bwMode="auto">
        <a:xfrm>
          <a:off x="0" y="353091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95250</xdr:colOff>
      <xdr:row>91</xdr:row>
      <xdr:rowOff>114300</xdr:rowOff>
    </xdr:to>
    <xdr:sp macro="" textlink="">
      <xdr:nvSpPr>
        <xdr:cNvPr id="37" name="Text Box 6">
          <a:extLst>
            <a:ext uri="{FF2B5EF4-FFF2-40B4-BE49-F238E27FC236}">
              <a16:creationId xmlns:a16="http://schemas.microsoft.com/office/drawing/2014/main" id="{00000000-0008-0000-0800-000025000000}"/>
            </a:ext>
          </a:extLst>
        </xdr:cNvPr>
        <xdr:cNvSpPr txBox="1">
          <a:spLocks noChangeArrowheads="1"/>
        </xdr:cNvSpPr>
      </xdr:nvSpPr>
      <xdr:spPr bwMode="auto">
        <a:xfrm>
          <a:off x="0" y="353091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85725</xdr:colOff>
      <xdr:row>91</xdr:row>
      <xdr:rowOff>85725</xdr:rowOff>
    </xdr:to>
    <xdr:sp macro="" textlink="">
      <xdr:nvSpPr>
        <xdr:cNvPr id="38" name="Text Box 3">
          <a:extLst>
            <a:ext uri="{FF2B5EF4-FFF2-40B4-BE49-F238E27FC236}">
              <a16:creationId xmlns:a16="http://schemas.microsoft.com/office/drawing/2014/main" id="{00000000-0008-0000-0800-000026000000}"/>
            </a:ext>
          </a:extLst>
        </xdr:cNvPr>
        <xdr:cNvSpPr txBox="1">
          <a:spLocks noChangeArrowheads="1"/>
        </xdr:cNvSpPr>
      </xdr:nvSpPr>
      <xdr:spPr bwMode="auto">
        <a:xfrm>
          <a:off x="0" y="353091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85725</xdr:colOff>
      <xdr:row>91</xdr:row>
      <xdr:rowOff>85725</xdr:rowOff>
    </xdr:to>
    <xdr:sp macro="" textlink="">
      <xdr:nvSpPr>
        <xdr:cNvPr id="39" name="Text Box 4">
          <a:extLst>
            <a:ext uri="{FF2B5EF4-FFF2-40B4-BE49-F238E27FC236}">
              <a16:creationId xmlns:a16="http://schemas.microsoft.com/office/drawing/2014/main" id="{00000000-0008-0000-0800-000027000000}"/>
            </a:ext>
          </a:extLst>
        </xdr:cNvPr>
        <xdr:cNvSpPr txBox="1">
          <a:spLocks noChangeArrowheads="1"/>
        </xdr:cNvSpPr>
      </xdr:nvSpPr>
      <xdr:spPr bwMode="auto">
        <a:xfrm>
          <a:off x="0" y="353091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89</xdr:row>
      <xdr:rowOff>0</xdr:rowOff>
    </xdr:from>
    <xdr:to>
      <xdr:col>0</xdr:col>
      <xdr:colOff>95250</xdr:colOff>
      <xdr:row>91</xdr:row>
      <xdr:rowOff>114300</xdr:rowOff>
    </xdr:to>
    <xdr:sp macro="" textlink="">
      <xdr:nvSpPr>
        <xdr:cNvPr id="40" name="Text Box 6">
          <a:extLst>
            <a:ext uri="{FF2B5EF4-FFF2-40B4-BE49-F238E27FC236}">
              <a16:creationId xmlns:a16="http://schemas.microsoft.com/office/drawing/2014/main" id="{00000000-0008-0000-0800-000028000000}"/>
            </a:ext>
          </a:extLst>
        </xdr:cNvPr>
        <xdr:cNvSpPr txBox="1">
          <a:spLocks noChangeArrowheads="1"/>
        </xdr:cNvSpPr>
      </xdr:nvSpPr>
      <xdr:spPr bwMode="auto">
        <a:xfrm>
          <a:off x="0" y="353091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88</xdr:row>
      <xdr:rowOff>0</xdr:rowOff>
    </xdr:from>
    <xdr:ext cx="85725" cy="619125"/>
    <xdr:sp macro="" textlink="">
      <xdr:nvSpPr>
        <xdr:cNvPr id="41" name="Text Box 2">
          <a:extLst>
            <a:ext uri="{FF2B5EF4-FFF2-40B4-BE49-F238E27FC236}">
              <a16:creationId xmlns:a16="http://schemas.microsoft.com/office/drawing/2014/main" id="{00000000-0008-0000-0800-000029000000}"/>
            </a:ext>
          </a:extLst>
        </xdr:cNvPr>
        <xdr:cNvSpPr txBox="1">
          <a:spLocks noChangeArrowheads="1"/>
        </xdr:cNvSpPr>
      </xdr:nvSpPr>
      <xdr:spPr bwMode="auto">
        <a:xfrm>
          <a:off x="7743825" y="351472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88</xdr:row>
      <xdr:rowOff>0</xdr:rowOff>
    </xdr:from>
    <xdr:ext cx="85725" cy="619125"/>
    <xdr:sp macro="" textlink="">
      <xdr:nvSpPr>
        <xdr:cNvPr id="42" name="Text Box 2">
          <a:extLst>
            <a:ext uri="{FF2B5EF4-FFF2-40B4-BE49-F238E27FC236}">
              <a16:creationId xmlns:a16="http://schemas.microsoft.com/office/drawing/2014/main" id="{00000000-0008-0000-0800-00002A000000}"/>
            </a:ext>
          </a:extLst>
        </xdr:cNvPr>
        <xdr:cNvSpPr txBox="1">
          <a:spLocks noChangeArrowheads="1"/>
        </xdr:cNvSpPr>
      </xdr:nvSpPr>
      <xdr:spPr bwMode="auto">
        <a:xfrm>
          <a:off x="7743825" y="351472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3" name="Text Box 2">
          <a:extLst>
            <a:ext uri="{FF2B5EF4-FFF2-40B4-BE49-F238E27FC236}">
              <a16:creationId xmlns:a16="http://schemas.microsoft.com/office/drawing/2014/main" id="{00000000-0008-0000-0800-00002B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4" name="Text Box 3">
          <a:extLst>
            <a:ext uri="{FF2B5EF4-FFF2-40B4-BE49-F238E27FC236}">
              <a16:creationId xmlns:a16="http://schemas.microsoft.com/office/drawing/2014/main" id="{00000000-0008-0000-0800-00002C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5" name="Text Box 4">
          <a:extLst>
            <a:ext uri="{FF2B5EF4-FFF2-40B4-BE49-F238E27FC236}">
              <a16:creationId xmlns:a16="http://schemas.microsoft.com/office/drawing/2014/main" id="{00000000-0008-0000-0800-00002D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6" name="Text Box 5">
          <a:extLst>
            <a:ext uri="{FF2B5EF4-FFF2-40B4-BE49-F238E27FC236}">
              <a16:creationId xmlns:a16="http://schemas.microsoft.com/office/drawing/2014/main" id="{00000000-0008-0000-0800-00002E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7" name="Text Box 7">
          <a:extLst>
            <a:ext uri="{FF2B5EF4-FFF2-40B4-BE49-F238E27FC236}">
              <a16:creationId xmlns:a16="http://schemas.microsoft.com/office/drawing/2014/main" id="{00000000-0008-0000-0800-00002F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8" name="Text Box 8">
          <a:extLst>
            <a:ext uri="{FF2B5EF4-FFF2-40B4-BE49-F238E27FC236}">
              <a16:creationId xmlns:a16="http://schemas.microsoft.com/office/drawing/2014/main" id="{00000000-0008-0000-0800-000030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49" name="Text Box 9">
          <a:extLst>
            <a:ext uri="{FF2B5EF4-FFF2-40B4-BE49-F238E27FC236}">
              <a16:creationId xmlns:a16="http://schemas.microsoft.com/office/drawing/2014/main" id="{00000000-0008-0000-0800-000031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88</xdr:row>
      <xdr:rowOff>0</xdr:rowOff>
    </xdr:from>
    <xdr:ext cx="76200" cy="209550"/>
    <xdr:sp macro="" textlink="">
      <xdr:nvSpPr>
        <xdr:cNvPr id="50" name="Text Box 10">
          <a:extLst>
            <a:ext uri="{FF2B5EF4-FFF2-40B4-BE49-F238E27FC236}">
              <a16:creationId xmlns:a16="http://schemas.microsoft.com/office/drawing/2014/main" id="{00000000-0008-0000-0800-000032000000}"/>
            </a:ext>
          </a:extLst>
        </xdr:cNvPr>
        <xdr:cNvSpPr txBox="1">
          <a:spLocks noChangeArrowheads="1"/>
        </xdr:cNvSpPr>
      </xdr:nvSpPr>
      <xdr:spPr bwMode="auto">
        <a:xfrm>
          <a:off x="0" y="3514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externalLinkPath" Target="file:///\\intern.varde.dk\dfs\Users\lani\AppData\Local\Temp\TRI85396\Sagsnr18-3976_Doknr57776-18_v1_Budgetopf&#248;lgning%2031.%20marts%202018(1).XLSX"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externalLinkPath" Target="file:///\\intern.varde.dk\dfs\Users\lani\AppData\Local\Temp\TRI12344\Sagsnr18-3976_Doknr57776-18_v1_Budgetopf&#248;lgning%2031.%20marts%202018(1).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externalLinkPath" Target="file:///\\intern.varde.dk\dfs\Users\lani\AppData\Local\Temp\TRI12344\Sagsnr18-3976_Doknr57776-18_v1_Budgetopf&#248;lgning%2031.%20marts%202018(1).XLS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externalLinkPath" Target="file:///\\intern.varde.dk\dfs\Users\lani\AppData\Local\Temp\TRI12344\Sagsnr18-3976_Doknr57776-18_v1_Budgetopf&#248;lgning%2031.%20marts%202018(1).XLS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externalLinkPath" Target="file:///\\intern.varde.dk\dfs\Users\lani\AppData\Local\Temp\TRI12344\Sagsnr18-3976_Doknr57776-18_v1_Budgetopf&#248;lgning%2031.%20marts%202018(1).XLSX"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E23"/>
  <sheetViews>
    <sheetView workbookViewId="0">
      <selection activeCell="F32" sqref="F32"/>
    </sheetView>
  </sheetViews>
  <sheetFormatPr defaultRowHeight="12.75" x14ac:dyDescent="0.2"/>
  <cols>
    <col min="1" max="1" width="21" style="1" customWidth="1"/>
    <col min="2" max="4" width="20.7109375" customWidth="1"/>
  </cols>
  <sheetData>
    <row r="1" spans="1:5" s="23" customFormat="1" ht="27" customHeight="1" thickTop="1" thickBot="1" x14ac:dyDescent="0.25">
      <c r="A1" s="387" t="s">
        <v>111</v>
      </c>
      <c r="B1" s="389" t="s">
        <v>157</v>
      </c>
      <c r="C1" s="390"/>
      <c r="D1" s="391"/>
    </row>
    <row r="2" spans="1:5" s="23" customFormat="1" ht="28.5" customHeight="1" thickTop="1" x14ac:dyDescent="0.2">
      <c r="A2" s="388"/>
      <c r="B2" s="257" t="s">
        <v>155</v>
      </c>
      <c r="C2" s="362" t="s">
        <v>156</v>
      </c>
      <c r="D2" s="258" t="s">
        <v>231</v>
      </c>
    </row>
    <row r="3" spans="1:5" ht="16.5" customHeight="1" x14ac:dyDescent="0.2">
      <c r="A3" s="259" t="s">
        <v>112</v>
      </c>
      <c r="B3" s="262">
        <v>-0.5</v>
      </c>
      <c r="C3" s="262">
        <v>4.2</v>
      </c>
      <c r="D3" s="262">
        <f>Samlet!E4</f>
        <v>2.7000000000000091</v>
      </c>
      <c r="E3" s="210">
        <f t="shared" ref="E3:E4" si="0">D3-C3</f>
        <v>-1.4999999999999911</v>
      </c>
    </row>
    <row r="4" spans="1:5" x14ac:dyDescent="0.2">
      <c r="A4" s="259" t="s">
        <v>113</v>
      </c>
      <c r="B4" s="262">
        <v>3.7</v>
      </c>
      <c r="C4" s="262">
        <v>3.3</v>
      </c>
      <c r="D4" s="262">
        <f>Samlet!E5</f>
        <v>2.2000000000000011</v>
      </c>
      <c r="E4" s="210">
        <f t="shared" si="0"/>
        <v>-1.0999999999999988</v>
      </c>
    </row>
    <row r="5" spans="1:5" s="4" customFormat="1" x14ac:dyDescent="0.2">
      <c r="A5" s="259" t="s">
        <v>114</v>
      </c>
      <c r="B5" s="262">
        <v>6.2</v>
      </c>
      <c r="C5" s="262">
        <v>4.4000000000000004</v>
      </c>
      <c r="D5" s="262">
        <f>Samlet!E6</f>
        <v>-2.4999999999999671</v>
      </c>
      <c r="E5" s="210">
        <f>D5-C5</f>
        <v>-6.8999999999999675</v>
      </c>
    </row>
    <row r="6" spans="1:5" s="4" customFormat="1" x14ac:dyDescent="0.2">
      <c r="A6" s="259" t="s">
        <v>115</v>
      </c>
      <c r="B6" s="262">
        <v>1.3</v>
      </c>
      <c r="C6" s="262">
        <v>0.4</v>
      </c>
      <c r="D6" s="262">
        <f>Samlet!E7</f>
        <v>-0.10000000000000275</v>
      </c>
      <c r="E6" s="210">
        <f t="shared" ref="E6:E8" si="1">D6-C6</f>
        <v>-0.50000000000000278</v>
      </c>
    </row>
    <row r="7" spans="1:5" s="4" customFormat="1" ht="18" customHeight="1" x14ac:dyDescent="0.2">
      <c r="A7" s="259" t="s">
        <v>116</v>
      </c>
      <c r="B7" s="262">
        <v>-1.2</v>
      </c>
      <c r="C7" s="262">
        <v>12</v>
      </c>
      <c r="D7" s="262">
        <f>Samlet!E8</f>
        <v>16.400000000000087</v>
      </c>
      <c r="E7" s="210">
        <f t="shared" si="1"/>
        <v>4.4000000000000874</v>
      </c>
    </row>
    <row r="8" spans="1:5" s="4" customFormat="1" ht="26.25" thickBot="1" x14ac:dyDescent="0.25">
      <c r="A8" s="263" t="s">
        <v>117</v>
      </c>
      <c r="B8" s="266">
        <v>-4.8</v>
      </c>
      <c r="C8" s="279">
        <v>-2</v>
      </c>
      <c r="D8" s="262">
        <f>Samlet!E9</f>
        <v>1.0000000000000004</v>
      </c>
      <c r="E8" s="210">
        <f t="shared" si="1"/>
        <v>3.0000000000000004</v>
      </c>
    </row>
    <row r="9" spans="1:5" s="4" customFormat="1" ht="14.25" thickTop="1" thickBot="1" x14ac:dyDescent="0.25">
      <c r="A9" s="267" t="s">
        <v>14</v>
      </c>
      <c r="B9" s="270">
        <f>SUM(B3:B8)</f>
        <v>4.700000000000002</v>
      </c>
      <c r="C9" s="270">
        <f>SUM(C3:C8)</f>
        <v>22.3</v>
      </c>
      <c r="D9" s="270">
        <f>SUM(D3:D8)</f>
        <v>19.700000000000127</v>
      </c>
    </row>
    <row r="10" spans="1:5" ht="13.5" thickTop="1" x14ac:dyDescent="0.2"/>
    <row r="23" spans="1:4" s="2" customFormat="1" x14ac:dyDescent="0.2">
      <c r="A23" s="1"/>
      <c r="B23" s="8"/>
      <c r="C23" s="8"/>
      <c r="D23" s="8"/>
    </row>
  </sheetData>
  <dataConsolidate>
    <dataRefs count="1">
      <dataRef ref="H5:H6" sheet="S &amp; S (3)"/>
    </dataRefs>
  </dataConsolidate>
  <mergeCells count="2">
    <mergeCell ref="A1:A2"/>
    <mergeCell ref="B1:D1"/>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60" id="{6D49366B-6D81-4009-B702-B5899CF7342D}">
            <x14:iconSet custom="1">
              <x14:cfvo type="percent">
                <xm:f>0</xm:f>
              </x14:cfvo>
              <x14:cfvo type="num">
                <xm:f>0</xm:f>
              </x14:cfvo>
              <x14:cfvo type="num" gte="0">
                <xm:f>0</xm:f>
              </x14:cfvo>
              <x14:cfIcon iconSet="3TrafficLights1" iconId="2"/>
              <x14:cfIcon iconSet="NoIcons" iconId="0"/>
              <x14:cfIcon iconSet="3TrafficLights1" iconId="0"/>
            </x14:iconSet>
          </x14:cfRule>
          <xm:sqref>B3:D9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D45"/>
  <sheetViews>
    <sheetView topLeftCell="A10" zoomScaleNormal="100" workbookViewId="0">
      <selection activeCell="F35" sqref="F35"/>
    </sheetView>
  </sheetViews>
  <sheetFormatPr defaultColWidth="9.140625" defaultRowHeight="12.75" x14ac:dyDescent="0.2"/>
  <cols>
    <col min="1" max="1" width="94.7109375" style="50" customWidth="1"/>
    <col min="2" max="2" width="10.42578125" style="51" customWidth="1"/>
    <col min="3" max="3" width="12.85546875" style="23" customWidth="1"/>
    <col min="4" max="4" width="19.85546875" style="23" customWidth="1"/>
    <col min="5" max="16384" width="9.140625" style="23"/>
  </cols>
  <sheetData>
    <row r="1" spans="1:4" ht="18.75" thickBot="1" x14ac:dyDescent="0.25">
      <c r="A1" s="437" t="s">
        <v>158</v>
      </c>
      <c r="B1" s="438"/>
      <c r="C1" s="438"/>
      <c r="D1" s="438"/>
    </row>
    <row r="2" spans="1:4" ht="30" customHeight="1" thickTop="1" x14ac:dyDescent="0.2">
      <c r="A2" s="418" t="s">
        <v>5</v>
      </c>
      <c r="B2" s="420" t="s">
        <v>86</v>
      </c>
      <c r="C2" s="439" t="s">
        <v>11</v>
      </c>
      <c r="D2" s="440" t="s">
        <v>75</v>
      </c>
    </row>
    <row r="3" spans="1:4" ht="12.75" customHeight="1" x14ac:dyDescent="0.2">
      <c r="A3" s="419"/>
      <c r="B3" s="421"/>
      <c r="C3" s="425"/>
      <c r="D3" s="441"/>
    </row>
    <row r="4" spans="1:4" ht="14.25" customHeight="1" x14ac:dyDescent="0.25">
      <c r="A4" s="62" t="s">
        <v>29</v>
      </c>
      <c r="B4" s="106">
        <v>18.600000000000001</v>
      </c>
      <c r="C4" s="128">
        <f>B4+D4</f>
        <v>8.6000000000000014</v>
      </c>
      <c r="D4" s="130">
        <f>SUBTOTAL(9,D5:D9)</f>
        <v>-10</v>
      </c>
    </row>
    <row r="5" spans="1:4" ht="14.25" customHeight="1" x14ac:dyDescent="0.2">
      <c r="A5" s="161" t="s">
        <v>30</v>
      </c>
      <c r="B5" s="171"/>
      <c r="C5" s="163"/>
      <c r="D5" s="172">
        <v>-7.5</v>
      </c>
    </row>
    <row r="6" spans="1:4" ht="14.25" customHeight="1" x14ac:dyDescent="0.2">
      <c r="A6" s="165" t="s">
        <v>31</v>
      </c>
      <c r="B6" s="173"/>
      <c r="C6" s="167"/>
      <c r="D6" s="174">
        <v>-1.5</v>
      </c>
    </row>
    <row r="7" spans="1:4" ht="14.25" customHeight="1" x14ac:dyDescent="0.2">
      <c r="A7" s="165" t="s">
        <v>32</v>
      </c>
      <c r="B7" s="173"/>
      <c r="C7" s="167"/>
      <c r="D7" s="174">
        <v>-2.5</v>
      </c>
    </row>
    <row r="8" spans="1:4" ht="14.25" customHeight="1" x14ac:dyDescent="0.2">
      <c r="A8" s="165" t="s">
        <v>33</v>
      </c>
      <c r="B8" s="173"/>
      <c r="C8" s="167"/>
      <c r="D8" s="174">
        <v>0.5</v>
      </c>
    </row>
    <row r="9" spans="1:4" ht="14.25" customHeight="1" x14ac:dyDescent="0.2">
      <c r="A9" s="100" t="s">
        <v>34</v>
      </c>
      <c r="B9" s="107"/>
      <c r="C9" s="93"/>
      <c r="D9" s="131">
        <v>1</v>
      </c>
    </row>
    <row r="10" spans="1:4" ht="14.25" customHeight="1" x14ac:dyDescent="0.25">
      <c r="A10" s="62" t="s">
        <v>150</v>
      </c>
      <c r="B10" s="106">
        <v>0</v>
      </c>
      <c r="C10" s="128">
        <f>B10+D10</f>
        <v>-1.35</v>
      </c>
      <c r="D10" s="130">
        <f>SUBTOTAL(9,D11)</f>
        <v>-1.35</v>
      </c>
    </row>
    <row r="11" spans="1:4" ht="14.25" customHeight="1" x14ac:dyDescent="0.2">
      <c r="A11" s="100"/>
      <c r="B11" s="108"/>
      <c r="C11" s="129"/>
      <c r="D11" s="132">
        <v>-1.35</v>
      </c>
    </row>
    <row r="12" spans="1:4" ht="14.25" customHeight="1" x14ac:dyDescent="0.25">
      <c r="A12" s="62" t="s">
        <v>35</v>
      </c>
      <c r="B12" s="106">
        <v>225.7</v>
      </c>
      <c r="C12" s="128">
        <f>B12+D12</f>
        <v>222.7</v>
      </c>
      <c r="D12" s="130">
        <f>SUBTOTAL(9,D13)</f>
        <v>-3</v>
      </c>
    </row>
    <row r="13" spans="1:4" ht="14.25" customHeight="1" x14ac:dyDescent="0.2">
      <c r="A13" s="100" t="s">
        <v>89</v>
      </c>
      <c r="B13" s="108"/>
      <c r="C13" s="129"/>
      <c r="D13" s="132">
        <v>-3</v>
      </c>
    </row>
    <row r="14" spans="1:4" s="34" customFormat="1" ht="14.25" customHeight="1" x14ac:dyDescent="0.25">
      <c r="A14" s="62" t="s">
        <v>36</v>
      </c>
      <c r="B14" s="106">
        <v>66.900000000000006</v>
      </c>
      <c r="C14" s="128">
        <f>B14+D14</f>
        <v>66.900000000000006</v>
      </c>
      <c r="D14" s="130">
        <f>SUBTOTAL(9,D15)</f>
        <v>0</v>
      </c>
    </row>
    <row r="15" spans="1:4" s="34" customFormat="1" ht="14.25" x14ac:dyDescent="0.2">
      <c r="A15" s="100" t="s">
        <v>247</v>
      </c>
      <c r="B15" s="108"/>
      <c r="C15" s="129"/>
      <c r="D15" s="132">
        <v>0</v>
      </c>
    </row>
    <row r="16" spans="1:4" s="34" customFormat="1" ht="14.25" customHeight="1" x14ac:dyDescent="0.25">
      <c r="A16" s="62" t="s">
        <v>37</v>
      </c>
      <c r="B16" s="106">
        <v>66</v>
      </c>
      <c r="C16" s="128">
        <f>B16+D16</f>
        <v>69</v>
      </c>
      <c r="D16" s="130">
        <f>SUBTOTAL(9,D17)</f>
        <v>3</v>
      </c>
    </row>
    <row r="17" spans="1:4" s="34" customFormat="1" ht="14.25" customHeight="1" x14ac:dyDescent="0.2">
      <c r="A17" s="100" t="s">
        <v>38</v>
      </c>
      <c r="B17" s="107"/>
      <c r="C17" s="93"/>
      <c r="D17" s="131">
        <v>3</v>
      </c>
    </row>
    <row r="18" spans="1:4" s="34" customFormat="1" ht="14.25" customHeight="1" x14ac:dyDescent="0.25">
      <c r="A18" s="62" t="s">
        <v>151</v>
      </c>
      <c r="B18" s="106">
        <v>65.3</v>
      </c>
      <c r="C18" s="128">
        <f>B18+D18</f>
        <v>67.3</v>
      </c>
      <c r="D18" s="130">
        <f>SUBTOTAL(9,D19)</f>
        <v>2</v>
      </c>
    </row>
    <row r="19" spans="1:4" s="34" customFormat="1" ht="14.25" x14ac:dyDescent="0.2">
      <c r="A19" s="100"/>
      <c r="B19" s="107"/>
      <c r="C19" s="93"/>
      <c r="D19" s="131">
        <v>2</v>
      </c>
    </row>
    <row r="20" spans="1:4" s="34" customFormat="1" ht="14.25" customHeight="1" x14ac:dyDescent="0.25">
      <c r="A20" s="62" t="s">
        <v>39</v>
      </c>
      <c r="B20" s="106">
        <v>19.8</v>
      </c>
      <c r="C20" s="128">
        <f>B20+D20</f>
        <v>14.3</v>
      </c>
      <c r="D20" s="130">
        <f>SUBTOTAL(9,D21)</f>
        <v>-5.5</v>
      </c>
    </row>
    <row r="21" spans="1:4" s="34" customFormat="1" ht="28.5" x14ac:dyDescent="0.2">
      <c r="A21" s="100" t="s">
        <v>248</v>
      </c>
      <c r="B21" s="107"/>
      <c r="C21" s="93"/>
      <c r="D21" s="131">
        <v>-5.5</v>
      </c>
    </row>
    <row r="22" spans="1:4" s="34" customFormat="1" ht="14.25" customHeight="1" x14ac:dyDescent="0.25">
      <c r="A22" s="62" t="s">
        <v>40</v>
      </c>
      <c r="B22" s="106">
        <v>62.2</v>
      </c>
      <c r="C22" s="128">
        <f>B22+D22</f>
        <v>69.7</v>
      </c>
      <c r="D22" s="130">
        <f>SUBTOTAL(9,D23)</f>
        <v>7.5</v>
      </c>
    </row>
    <row r="23" spans="1:4" s="34" customFormat="1" ht="28.5" x14ac:dyDescent="0.2">
      <c r="A23" s="100" t="s">
        <v>249</v>
      </c>
      <c r="B23" s="107"/>
      <c r="C23" s="93"/>
      <c r="D23" s="131">
        <v>7.5</v>
      </c>
    </row>
    <row r="24" spans="1:4" s="34" customFormat="1" ht="14.25" customHeight="1" x14ac:dyDescent="0.25">
      <c r="A24" s="62" t="s">
        <v>41</v>
      </c>
      <c r="B24" s="106">
        <v>24.3</v>
      </c>
      <c r="C24" s="128">
        <f>B24+D24</f>
        <v>31.3</v>
      </c>
      <c r="D24" s="130">
        <f>SUBTOTAL(9,D25)</f>
        <v>7</v>
      </c>
    </row>
    <row r="25" spans="1:4" s="34" customFormat="1" ht="28.5" x14ac:dyDescent="0.2">
      <c r="A25" s="100" t="s">
        <v>250</v>
      </c>
      <c r="B25" s="107"/>
      <c r="C25" s="93"/>
      <c r="D25" s="131">
        <v>7</v>
      </c>
    </row>
    <row r="26" spans="1:4" s="34" customFormat="1" ht="14.25" customHeight="1" x14ac:dyDescent="0.25">
      <c r="A26" s="62" t="s">
        <v>42</v>
      </c>
      <c r="B26" s="106">
        <v>13.2</v>
      </c>
      <c r="C26" s="128">
        <f>B26+D26</f>
        <v>12.7</v>
      </c>
      <c r="D26" s="130">
        <f>SUBTOTAL(9,D27)</f>
        <v>-0.5</v>
      </c>
    </row>
    <row r="27" spans="1:4" s="34" customFormat="1" ht="28.5" x14ac:dyDescent="0.2">
      <c r="A27" s="100" t="s">
        <v>251</v>
      </c>
      <c r="B27" s="107"/>
      <c r="C27" s="93"/>
      <c r="D27" s="131">
        <v>-0.5</v>
      </c>
    </row>
    <row r="28" spans="1:4" s="34" customFormat="1" ht="14.25" customHeight="1" x14ac:dyDescent="0.25">
      <c r="A28" s="62" t="s">
        <v>43</v>
      </c>
      <c r="B28" s="106">
        <v>18.399999999999999</v>
      </c>
      <c r="C28" s="128">
        <f>B28+D28</f>
        <v>20.399999999999999</v>
      </c>
      <c r="D28" s="130">
        <f>SUBTOTAL(9,D29)</f>
        <v>2</v>
      </c>
    </row>
    <row r="29" spans="1:4" s="34" customFormat="1" ht="28.5" x14ac:dyDescent="0.2">
      <c r="A29" s="100" t="s">
        <v>252</v>
      </c>
      <c r="B29" s="107"/>
      <c r="C29" s="93"/>
      <c r="D29" s="131">
        <v>2</v>
      </c>
    </row>
    <row r="30" spans="1:4" s="34" customFormat="1" ht="14.25" customHeight="1" x14ac:dyDescent="0.25">
      <c r="A30" s="62" t="s">
        <v>44</v>
      </c>
      <c r="B30" s="106">
        <v>27.8</v>
      </c>
      <c r="C30" s="128">
        <f>B30+D30</f>
        <v>27.8</v>
      </c>
      <c r="D30" s="130">
        <f>SUBTOTAL(9,D31)</f>
        <v>0</v>
      </c>
    </row>
    <row r="31" spans="1:4" s="34" customFormat="1" ht="14.25" x14ac:dyDescent="0.2">
      <c r="A31" s="100" t="s">
        <v>253</v>
      </c>
      <c r="B31" s="107"/>
      <c r="C31" s="93"/>
      <c r="D31" s="131">
        <v>0</v>
      </c>
    </row>
    <row r="32" spans="1:4" ht="14.25" customHeight="1" x14ac:dyDescent="0.25">
      <c r="A32" s="62" t="s">
        <v>152</v>
      </c>
      <c r="B32" s="106">
        <v>3.1</v>
      </c>
      <c r="C32" s="128">
        <f>B32+D32</f>
        <v>3.45</v>
      </c>
      <c r="D32" s="130">
        <f>SUBTOTAL(9,D33)</f>
        <v>0.35</v>
      </c>
    </row>
    <row r="33" spans="1:4" ht="28.5" x14ac:dyDescent="0.2">
      <c r="A33" s="100" t="s">
        <v>254</v>
      </c>
      <c r="B33" s="107"/>
      <c r="C33" s="93"/>
      <c r="D33" s="131">
        <v>0.35</v>
      </c>
    </row>
    <row r="34" spans="1:4" ht="14.25" customHeight="1" x14ac:dyDescent="0.25">
      <c r="A34" s="62" t="s">
        <v>45</v>
      </c>
      <c r="B34" s="106">
        <v>1.6</v>
      </c>
      <c r="C34" s="128">
        <f>B34+D34</f>
        <v>1.1000000000000001</v>
      </c>
      <c r="D34" s="130">
        <f>SUBTOTAL(9,D35)</f>
        <v>-0.5</v>
      </c>
    </row>
    <row r="35" spans="1:4" ht="14.25" x14ac:dyDescent="0.2">
      <c r="A35" s="100" t="s">
        <v>46</v>
      </c>
      <c r="B35" s="107"/>
      <c r="C35" s="93"/>
      <c r="D35" s="131">
        <v>-0.5</v>
      </c>
    </row>
    <row r="36" spans="1:4" ht="14.25" customHeight="1" x14ac:dyDescent="0.25">
      <c r="A36" s="62" t="s">
        <v>47</v>
      </c>
      <c r="B36" s="106">
        <v>38.299999999999997</v>
      </c>
      <c r="C36" s="128">
        <f>B36+D36</f>
        <v>38.299999999999997</v>
      </c>
      <c r="D36" s="130">
        <f>SUBTOTAL(9,D37)</f>
        <v>0</v>
      </c>
    </row>
    <row r="37" spans="1:4" ht="14.25" customHeight="1" x14ac:dyDescent="0.2">
      <c r="A37" s="95"/>
      <c r="B37" s="109"/>
      <c r="C37" s="96"/>
      <c r="D37" s="133"/>
    </row>
    <row r="38" spans="1:4" s="47" customFormat="1" ht="14.25" customHeight="1" x14ac:dyDescent="0.2">
      <c r="A38" s="221" t="s">
        <v>12</v>
      </c>
      <c r="B38" s="61"/>
      <c r="C38" s="61"/>
      <c r="D38" s="85">
        <f>D35+D27+D21+D15+D13+D7+D6+D5</f>
        <v>-21</v>
      </c>
    </row>
    <row r="39" spans="1:4" s="47" customFormat="1" ht="14.25" customHeight="1" x14ac:dyDescent="0.2">
      <c r="A39" s="221" t="s">
        <v>15</v>
      </c>
      <c r="B39" s="48"/>
      <c r="C39" s="49"/>
      <c r="D39" s="134">
        <f>D31+D29+D25+D23+D17+D9+D8</f>
        <v>21</v>
      </c>
    </row>
    <row r="40" spans="1:4" s="47" customFormat="1" ht="14.25" customHeight="1" thickBot="1" x14ac:dyDescent="0.25">
      <c r="A40" s="222" t="s">
        <v>0</v>
      </c>
      <c r="B40" s="104">
        <f>SUM(B4:B37)</f>
        <v>651.19999999999993</v>
      </c>
      <c r="C40" s="105">
        <f>SUM(C4:C37)</f>
        <v>652.20000000000005</v>
      </c>
      <c r="D40" s="88">
        <f>SUBTOTAL(9,D4:D37)</f>
        <v>1.0000000000000004</v>
      </c>
    </row>
    <row r="41" spans="1:4" ht="13.5" thickTop="1" x14ac:dyDescent="0.2"/>
    <row r="43" spans="1:4" x14ac:dyDescent="0.2">
      <c r="A43" s="175" t="s">
        <v>90</v>
      </c>
    </row>
    <row r="44" spans="1:4" x14ac:dyDescent="0.2">
      <c r="A44" s="175" t="s">
        <v>99</v>
      </c>
      <c r="B44" s="51">
        <v>0</v>
      </c>
    </row>
    <row r="45" spans="1:4" x14ac:dyDescent="0.2">
      <c r="A45" s="175" t="s">
        <v>100</v>
      </c>
      <c r="B45" s="51">
        <f>-D40</f>
        <v>-1.0000000000000004</v>
      </c>
    </row>
  </sheetData>
  <dataConsolidate>
    <dataRefs count="1">
      <dataRef ref="H5:H6" sheet="S &amp; S (3)" r:id="rId1"/>
    </dataRefs>
  </dataConsolidate>
  <mergeCells count="5">
    <mergeCell ref="A1:D1"/>
    <mergeCell ref="A2:A3"/>
    <mergeCell ref="B2:B3"/>
    <mergeCell ref="C2:C3"/>
    <mergeCell ref="D2:D3"/>
  </mergeCells>
  <pageMargins left="0.51181102362204722" right="0.51181102362204722" top="0.74803149606299213" bottom="0.74803149606299213" header="0" footer="0"/>
  <pageSetup paperSize="9" orientation="landscape" r:id="rId2"/>
  <drawing r:id="rId3"/>
  <extLst>
    <ext xmlns:x14="http://schemas.microsoft.com/office/spreadsheetml/2009/9/main" uri="{78C0D931-6437-407d-A8EE-F0AAD7539E65}">
      <x14:conditionalFormattings>
        <x14:conditionalFormatting xmlns:xm="http://schemas.microsoft.com/office/excel/2006/main">
          <x14:cfRule type="iconSet" priority="5" id="{1B7B0FD1-3DC7-478E-8217-20D00A32A3BA}">
            <x14:iconSet custom="1">
              <x14:cfvo type="percent">
                <xm:f>0</xm:f>
              </x14:cfvo>
              <x14:cfvo type="num">
                <xm:f>0</xm:f>
              </x14:cfvo>
              <x14:cfvo type="num" gte="0">
                <xm:f>0</xm:f>
              </x14:cfvo>
              <x14:cfIcon iconSet="3TrafficLights1" iconId="2"/>
              <x14:cfIcon iconSet="3TrafficLights1" iconId="2"/>
              <x14:cfIcon iconSet="3TrafficLights1" iconId="0"/>
            </x14:iconSet>
          </x14:cfRule>
          <xm:sqref>D4 D12:D17 D34:D36 D20:D31</xm:sqref>
        </x14:conditionalFormatting>
        <x14:conditionalFormatting xmlns:xm="http://schemas.microsoft.com/office/excel/2006/main">
          <x14:cfRule type="iconSet" priority="4" id="{75100900-C4FF-467A-AC32-43AC71F9FDB5}">
            <x14:iconSet custom="1">
              <x14:cfvo type="percent">
                <xm:f>0</xm:f>
              </x14:cfvo>
              <x14:cfvo type="num">
                <xm:f>0</xm:f>
              </x14:cfvo>
              <x14:cfvo type="num" gte="0">
                <xm:f>0</xm:f>
              </x14:cfvo>
              <x14:cfIcon iconSet="3TrafficLights1" iconId="2"/>
              <x14:cfIcon iconSet="3TrafficLights1" iconId="2"/>
              <x14:cfIcon iconSet="3TrafficLights1" iconId="0"/>
            </x14:iconSet>
          </x14:cfRule>
          <xm:sqref>D10:D11</xm:sqref>
        </x14:conditionalFormatting>
        <x14:conditionalFormatting xmlns:xm="http://schemas.microsoft.com/office/excel/2006/main">
          <x14:cfRule type="iconSet" priority="3" id="{D99CBCA5-23F9-44DC-BD35-715B133706C1}">
            <x14:iconSet custom="1">
              <x14:cfvo type="percent">
                <xm:f>0</xm:f>
              </x14:cfvo>
              <x14:cfvo type="num">
                <xm:f>0</xm:f>
              </x14:cfvo>
              <x14:cfvo type="num" gte="0">
                <xm:f>0</xm:f>
              </x14:cfvo>
              <x14:cfIcon iconSet="3TrafficLights1" iconId="2"/>
              <x14:cfIcon iconSet="3TrafficLights1" iconId="2"/>
              <x14:cfIcon iconSet="3TrafficLights1" iconId="0"/>
            </x14:iconSet>
          </x14:cfRule>
          <xm:sqref>D32:D33</xm:sqref>
        </x14:conditionalFormatting>
        <x14:conditionalFormatting xmlns:xm="http://schemas.microsoft.com/office/excel/2006/main">
          <x14:cfRule type="iconSet" priority="2" id="{6B75C422-214C-4A05-9F36-B67DC5454E87}">
            <x14:iconSet custom="1">
              <x14:cfvo type="percent">
                <xm:f>0</xm:f>
              </x14:cfvo>
              <x14:cfvo type="num">
                <xm:f>0</xm:f>
              </x14:cfvo>
              <x14:cfvo type="num" gte="0">
                <xm:f>0</xm:f>
              </x14:cfvo>
              <x14:cfIcon iconSet="3TrafficLights1" iconId="2"/>
              <x14:cfIcon iconSet="3TrafficLights1" iconId="2"/>
              <x14:cfIcon iconSet="3TrafficLights1" iconId="0"/>
            </x14:iconSet>
          </x14:cfRule>
          <xm:sqref>D18:D19</xm:sqref>
        </x14:conditionalFormatting>
        <x14:conditionalFormatting xmlns:xm="http://schemas.microsoft.com/office/excel/2006/main">
          <x14:cfRule type="iconSet" priority="1" id="{90C2C267-62CC-4DAB-BA58-0B54EE9C6360}">
            <x14:iconSet custom="1">
              <x14:cfvo type="percent">
                <xm:f>0</xm:f>
              </x14:cfvo>
              <x14:cfvo type="num">
                <xm:f>0</xm:f>
              </x14:cfvo>
              <x14:cfvo type="num" gte="0">
                <xm:f>0</xm:f>
              </x14:cfvo>
              <x14:cfIcon iconSet="3TrafficLights1" iconId="2"/>
              <x14:cfIcon iconSet="3TrafficLights1" iconId="2"/>
              <x14:cfIcon iconSet="3TrafficLights1" iconId="0"/>
            </x14:iconSet>
          </x14:cfRule>
          <xm:sqref>D5:D9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pageSetUpPr fitToPage="1"/>
  </sheetPr>
  <dimension ref="A1:H22"/>
  <sheetViews>
    <sheetView zoomScaleNormal="100" workbookViewId="0">
      <selection activeCell="F32" sqref="F32"/>
    </sheetView>
  </sheetViews>
  <sheetFormatPr defaultColWidth="9.140625" defaultRowHeight="12.75" x14ac:dyDescent="0.2"/>
  <cols>
    <col min="1" max="1" width="60.42578125" style="50" customWidth="1"/>
    <col min="2" max="2" width="17" style="51" customWidth="1"/>
    <col min="3" max="3" width="13.42578125" style="23" customWidth="1"/>
    <col min="4" max="4" width="12.7109375" style="23" customWidth="1"/>
    <col min="5" max="5" width="18.140625" style="23" bestFit="1" customWidth="1"/>
    <col min="6" max="6" width="16.42578125" style="52" bestFit="1" customWidth="1"/>
    <col min="7" max="16384" width="9.140625" style="23"/>
  </cols>
  <sheetData>
    <row r="1" spans="1:8" ht="18" x14ac:dyDescent="0.2">
      <c r="A1" s="415" t="s">
        <v>119</v>
      </c>
      <c r="B1" s="416"/>
      <c r="C1" s="416"/>
      <c r="D1" s="416"/>
      <c r="E1" s="416"/>
      <c r="F1" s="417"/>
    </row>
    <row r="2" spans="1:8" ht="27.75" customHeight="1" thickBot="1" x14ac:dyDescent="0.25">
      <c r="A2" s="418" t="s">
        <v>1</v>
      </c>
      <c r="B2" s="420" t="s">
        <v>67</v>
      </c>
      <c r="C2" s="422" t="s">
        <v>68</v>
      </c>
      <c r="D2" s="424" t="s">
        <v>11</v>
      </c>
      <c r="E2" s="424" t="s">
        <v>77</v>
      </c>
      <c r="F2" s="426"/>
    </row>
    <row r="3" spans="1:8" ht="14.25" customHeight="1" thickTop="1" x14ac:dyDescent="0.2">
      <c r="A3" s="419"/>
      <c r="B3" s="421"/>
      <c r="C3" s="423"/>
      <c r="D3" s="425"/>
      <c r="E3" s="24" t="s">
        <v>69</v>
      </c>
      <c r="F3" s="368" t="s">
        <v>70</v>
      </c>
    </row>
    <row r="4" spans="1:8" ht="14.25" customHeight="1" x14ac:dyDescent="0.25">
      <c r="A4" s="62" t="s">
        <v>48</v>
      </c>
      <c r="B4" s="128">
        <f>B6+B5</f>
        <v>13.700000000000001</v>
      </c>
      <c r="C4" s="63">
        <f>C6+C5</f>
        <v>0.6</v>
      </c>
      <c r="D4" s="128">
        <f>D6+D5</f>
        <v>13.6</v>
      </c>
      <c r="E4" s="117">
        <f t="shared" ref="E4:E10" si="0">D4-B4</f>
        <v>-0.10000000000000142</v>
      </c>
      <c r="F4" s="67">
        <f t="shared" ref="F4:F15" si="1">D4-(B4+C4)</f>
        <v>-0.70000000000000107</v>
      </c>
    </row>
    <row r="5" spans="1:8" ht="14.25" customHeight="1" x14ac:dyDescent="0.25">
      <c r="A5" s="90" t="s">
        <v>49</v>
      </c>
      <c r="B5" s="91">
        <v>13.4</v>
      </c>
      <c r="C5" s="92">
        <v>0</v>
      </c>
      <c r="D5" s="91">
        <v>13.4</v>
      </c>
      <c r="E5" s="113">
        <f t="shared" si="0"/>
        <v>0</v>
      </c>
      <c r="F5" s="135">
        <f t="shared" si="1"/>
        <v>0</v>
      </c>
    </row>
    <row r="6" spans="1:8" s="34" customFormat="1" ht="14.25" customHeight="1" x14ac:dyDescent="0.25">
      <c r="A6" s="90" t="s">
        <v>50</v>
      </c>
      <c r="B6" s="91">
        <v>0.3</v>
      </c>
      <c r="C6" s="92">
        <v>0.6</v>
      </c>
      <c r="D6" s="91">
        <v>0.2</v>
      </c>
      <c r="E6" s="113">
        <f t="shared" si="0"/>
        <v>-9.9999999999999978E-2</v>
      </c>
      <c r="F6" s="135">
        <f t="shared" si="1"/>
        <v>-0.7</v>
      </c>
    </row>
    <row r="7" spans="1:8" s="34" customFormat="1" ht="14.25" customHeight="1" x14ac:dyDescent="0.25">
      <c r="A7" s="72" t="s">
        <v>51</v>
      </c>
      <c r="B7" s="98">
        <v>1.7</v>
      </c>
      <c r="C7" s="99">
        <v>0.1</v>
      </c>
      <c r="D7" s="98">
        <v>1.9</v>
      </c>
      <c r="E7" s="370">
        <f t="shared" si="0"/>
        <v>0.19999999999999996</v>
      </c>
      <c r="F7" s="75">
        <f t="shared" si="1"/>
        <v>9.9999999999999867E-2</v>
      </c>
    </row>
    <row r="8" spans="1:8" s="34" customFormat="1" ht="14.25" customHeight="1" x14ac:dyDescent="0.25">
      <c r="A8" s="329" t="s">
        <v>141</v>
      </c>
      <c r="B8" s="330">
        <f>B10+B9</f>
        <v>0.2</v>
      </c>
      <c r="C8" s="330">
        <f>C10+C9</f>
        <v>1</v>
      </c>
      <c r="D8" s="330">
        <f>D9+D10</f>
        <v>0.30000000000000004</v>
      </c>
      <c r="E8" s="369">
        <f t="shared" si="0"/>
        <v>0.10000000000000003</v>
      </c>
      <c r="F8" s="332">
        <f t="shared" si="1"/>
        <v>-0.89999999999999991</v>
      </c>
    </row>
    <row r="9" spans="1:8" s="34" customFormat="1" ht="14.25" customHeight="1" x14ac:dyDescent="0.25">
      <c r="A9" s="333" t="s">
        <v>142</v>
      </c>
      <c r="B9" s="334">
        <v>0</v>
      </c>
      <c r="C9" s="334">
        <v>1</v>
      </c>
      <c r="D9" s="334">
        <v>0.1</v>
      </c>
      <c r="E9" s="335">
        <f t="shared" si="0"/>
        <v>0.1</v>
      </c>
      <c r="F9" s="336">
        <f t="shared" si="1"/>
        <v>-0.9</v>
      </c>
    </row>
    <row r="10" spans="1:8" s="337" customFormat="1" ht="15" x14ac:dyDescent="0.25">
      <c r="A10" s="333" t="s">
        <v>66</v>
      </c>
      <c r="B10" s="334">
        <v>0.2</v>
      </c>
      <c r="C10" s="334">
        <v>0</v>
      </c>
      <c r="D10" s="334">
        <v>0.2</v>
      </c>
      <c r="E10" s="335">
        <f t="shared" si="0"/>
        <v>0</v>
      </c>
      <c r="F10" s="336">
        <f t="shared" si="1"/>
        <v>0</v>
      </c>
    </row>
    <row r="11" spans="1:8" s="34" customFormat="1" ht="14.25" customHeight="1" x14ac:dyDescent="0.25">
      <c r="A11" s="72" t="s">
        <v>55</v>
      </c>
      <c r="B11" s="98">
        <f>B15+B14+B13+B12</f>
        <v>345.7</v>
      </c>
      <c r="C11" s="99">
        <v>16.899999999999999</v>
      </c>
      <c r="D11" s="98">
        <f>D12+D13+D14+D15</f>
        <v>348.20000000000005</v>
      </c>
      <c r="E11" s="370">
        <f>E15+E14+E13+E12</f>
        <v>2.5000000000000107</v>
      </c>
      <c r="F11" s="75">
        <f t="shared" si="1"/>
        <v>-14.39999999999992</v>
      </c>
    </row>
    <row r="12" spans="1:8" s="34" customFormat="1" ht="14.25" customHeight="1" x14ac:dyDescent="0.25">
      <c r="A12" s="90" t="s">
        <v>52</v>
      </c>
      <c r="B12" s="91">
        <v>10.9</v>
      </c>
      <c r="C12" s="92">
        <v>1.1000000000000001</v>
      </c>
      <c r="D12" s="91">
        <v>11.3</v>
      </c>
      <c r="E12" s="113">
        <f>D12-B12</f>
        <v>0.40000000000000036</v>
      </c>
      <c r="F12" s="30">
        <f t="shared" si="1"/>
        <v>-0.69999999999999929</v>
      </c>
    </row>
    <row r="13" spans="1:8" ht="14.25" customHeight="1" x14ac:dyDescent="0.25">
      <c r="A13" s="90" t="s">
        <v>53</v>
      </c>
      <c r="B13" s="91">
        <v>284</v>
      </c>
      <c r="C13" s="92">
        <v>11.8</v>
      </c>
      <c r="D13" s="91">
        <v>287.8</v>
      </c>
      <c r="E13" s="113">
        <f>D13-B13</f>
        <v>3.8000000000000114</v>
      </c>
      <c r="F13" s="30">
        <f t="shared" si="1"/>
        <v>-8</v>
      </c>
    </row>
    <row r="14" spans="1:8" ht="14.25" customHeight="1" x14ac:dyDescent="0.25">
      <c r="A14" s="90" t="s">
        <v>54</v>
      </c>
      <c r="B14" s="91">
        <v>9.6</v>
      </c>
      <c r="C14" s="92">
        <v>1.1000000000000001</v>
      </c>
      <c r="D14" s="91">
        <v>10.5</v>
      </c>
      <c r="E14" s="113">
        <f>D14-B14</f>
        <v>0.90000000000000036</v>
      </c>
      <c r="F14" s="30">
        <f t="shared" si="1"/>
        <v>-0.19999999999999929</v>
      </c>
    </row>
    <row r="15" spans="1:8" ht="14.25" customHeight="1" x14ac:dyDescent="0.25">
      <c r="A15" s="90" t="s">
        <v>56</v>
      </c>
      <c r="B15" s="91">
        <v>41.2</v>
      </c>
      <c r="C15" s="92">
        <v>2.9</v>
      </c>
      <c r="D15" s="91">
        <v>38.6</v>
      </c>
      <c r="E15" s="113">
        <f>D15-B15</f>
        <v>-2.6000000000000014</v>
      </c>
      <c r="F15" s="176">
        <f t="shared" si="1"/>
        <v>-5.5</v>
      </c>
    </row>
    <row r="16" spans="1:8" ht="14.25" customHeight="1" x14ac:dyDescent="0.2">
      <c r="A16" s="221" t="s">
        <v>12</v>
      </c>
      <c r="B16" s="49"/>
      <c r="C16" s="101"/>
      <c r="D16" s="61"/>
      <c r="E16" s="120">
        <v>-7.9</v>
      </c>
      <c r="F16" s="102">
        <f>F15+F13+F4</f>
        <v>-14.200000000000001</v>
      </c>
      <c r="H16" s="211"/>
    </row>
    <row r="17" spans="1:6" s="47" customFormat="1" ht="14.25" customHeight="1" x14ac:dyDescent="0.2">
      <c r="A17" s="221" t="s">
        <v>15</v>
      </c>
      <c r="B17" s="48"/>
      <c r="C17" s="48"/>
      <c r="D17" s="49"/>
      <c r="E17" s="121">
        <v>10.5</v>
      </c>
      <c r="F17" s="103">
        <f>F14+F12+F7</f>
        <v>-0.79999999999999871</v>
      </c>
    </row>
    <row r="18" spans="1:6" s="47" customFormat="1" ht="14.25" customHeight="1" thickBot="1" x14ac:dyDescent="0.25">
      <c r="A18" s="222" t="s">
        <v>0</v>
      </c>
      <c r="B18" s="104">
        <f>B4+B7+B8+B11</f>
        <v>361.3</v>
      </c>
      <c r="C18" s="104">
        <f>C4+C7+C8+C11</f>
        <v>18.599999999999998</v>
      </c>
      <c r="D18" s="105">
        <f>D4+D7+D8+D11</f>
        <v>364.00000000000006</v>
      </c>
      <c r="E18" s="197">
        <f>E4+E7+E8+E11</f>
        <v>2.7000000000000091</v>
      </c>
      <c r="F18" s="195">
        <f>F4+F7+F8+F11</f>
        <v>-15.899999999999922</v>
      </c>
    </row>
    <row r="19" spans="1:6" ht="13.5" thickTop="1" x14ac:dyDescent="0.2">
      <c r="A19" s="192"/>
      <c r="B19" s="193"/>
      <c r="C19" s="193"/>
      <c r="D19" s="193"/>
      <c r="E19" s="196"/>
      <c r="F19" s="194"/>
    </row>
    <row r="20" spans="1:6" x14ac:dyDescent="0.2">
      <c r="A20" s="175" t="s">
        <v>90</v>
      </c>
    </row>
    <row r="21" spans="1:6" x14ac:dyDescent="0.2">
      <c r="A21" s="175" t="s">
        <v>99</v>
      </c>
      <c r="B21" s="51">
        <v>3.4</v>
      </c>
      <c r="C21" s="51"/>
    </row>
    <row r="22" spans="1:6" x14ac:dyDescent="0.2">
      <c r="A22" s="175" t="s">
        <v>100</v>
      </c>
      <c r="B22" s="51">
        <v>11</v>
      </c>
      <c r="C22" s="51"/>
    </row>
  </sheetData>
  <dataConsolidate>
    <dataRefs count="1">
      <dataRef ref="H5:H6" sheet="S &amp; S (3)" r:id="rId1"/>
    </dataRefs>
  </dataConsolidate>
  <mergeCells count="6">
    <mergeCell ref="A1:F1"/>
    <mergeCell ref="A2:A3"/>
    <mergeCell ref="B2:B3"/>
    <mergeCell ref="C2:C3"/>
    <mergeCell ref="D2:D3"/>
    <mergeCell ref="E2:F2"/>
  </mergeCells>
  <pageMargins left="0.51181102362204722" right="0.51181102362204722" top="0.55118110236220474" bottom="0.55118110236220474" header="0" footer="0"/>
  <pageSetup paperSize="9" scale="68" fitToHeight="0" orientation="portrait" r:id="rId2"/>
  <drawing r:id="rId3"/>
  <extLst>
    <ext xmlns:x14="http://schemas.microsoft.com/office/spreadsheetml/2009/9/main" uri="{78C0D931-6437-407d-A8EE-F0AAD7539E65}">
      <x14:conditionalFormattings>
        <x14:conditionalFormatting xmlns:xm="http://schemas.microsoft.com/office/excel/2006/main">
          <x14:cfRule type="iconSet" priority="4" id="{7B356EA0-A1E5-4184-8649-7F7FDE8819C3}">
            <x14:iconSet custom="1">
              <x14:cfvo type="percent">
                <xm:f>0</xm:f>
              </x14:cfvo>
              <x14:cfvo type="num">
                <xm:f>0</xm:f>
              </x14:cfvo>
              <x14:cfvo type="num" gte="0">
                <xm:f>0</xm:f>
              </x14:cfvo>
              <x14:cfIcon iconSet="3TrafficLights1" iconId="2"/>
              <x14:cfIcon iconSet="NoIcons" iconId="0"/>
              <x14:cfIcon iconSet="3TrafficLights1" iconId="0"/>
            </x14:iconSet>
          </x14:cfRule>
          <xm:sqref>E18:F18</xm:sqref>
        </x14:conditionalFormatting>
        <x14:conditionalFormatting xmlns:xm="http://schemas.microsoft.com/office/excel/2006/main">
          <x14:cfRule type="iconSet" priority="1" id="{21603C13-7529-4F6C-AC63-54987C4BC922}">
            <x14:iconSet custom="1">
              <x14:cfvo type="percent">
                <xm:f>0</xm:f>
              </x14:cfvo>
              <x14:cfvo type="num">
                <xm:f>0</xm:f>
              </x14:cfvo>
              <x14:cfvo type="num" gte="0">
                <xm:f>0</xm:f>
              </x14:cfvo>
              <x14:cfIcon iconSet="3TrafficLights1" iconId="2"/>
              <x14:cfIcon iconSet="3TrafficLights1" iconId="2"/>
              <x14:cfIcon iconSet="3TrafficLights1" iconId="0"/>
            </x14:iconSet>
          </x14:cfRule>
          <xm:sqref>E10:F10</xm:sqref>
        </x14:conditionalFormatting>
        <x14:conditionalFormatting xmlns:xm="http://schemas.microsoft.com/office/excel/2006/main">
          <x14:cfRule type="iconSet" priority="66" id="{32EF9603-8574-4F54-9F00-11CC28BABF1C}">
            <x14:iconSet custom="1">
              <x14:cfvo type="percent">
                <xm:f>0</xm:f>
              </x14:cfvo>
              <x14:cfvo type="num">
                <xm:f>0</xm:f>
              </x14:cfvo>
              <x14:cfvo type="num" gte="0">
                <xm:f>0</xm:f>
              </x14:cfvo>
              <x14:cfIcon iconSet="3TrafficLights1" iconId="2"/>
              <x14:cfIcon iconSet="3TrafficLights1" iconId="2"/>
              <x14:cfIcon iconSet="3TrafficLights1" iconId="0"/>
            </x14:iconSet>
          </x14:cfRule>
          <xm:sqref>E8:F9</xm:sqref>
        </x14:conditionalFormatting>
        <x14:conditionalFormatting xmlns:xm="http://schemas.microsoft.com/office/excel/2006/main">
          <x14:cfRule type="iconSet" priority="69" id="{F6A0665B-7051-4883-8AB9-2B7902B4C3D4}">
            <x14:iconSet custom="1">
              <x14:cfvo type="percent">
                <xm:f>0</xm:f>
              </x14:cfvo>
              <x14:cfvo type="num">
                <xm:f>0</xm:f>
              </x14:cfvo>
              <x14:cfvo type="num" gte="0">
                <xm:f>0</xm:f>
              </x14:cfvo>
              <x14:cfIcon iconSet="3TrafficLights1" iconId="2"/>
              <x14:cfIcon iconSet="3TrafficLights1" iconId="2"/>
              <x14:cfIcon iconSet="3TrafficLights1" iconId="0"/>
            </x14:iconSet>
          </x14:cfRule>
          <xm:sqref>E4:F7 E11:F15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F24"/>
  <sheetViews>
    <sheetView workbookViewId="0">
      <selection activeCell="A12" sqref="A12"/>
    </sheetView>
  </sheetViews>
  <sheetFormatPr defaultRowHeight="12.75" x14ac:dyDescent="0.2"/>
  <cols>
    <col min="1" max="1" width="21" style="1" customWidth="1"/>
    <col min="2" max="2" width="16.7109375" style="3" customWidth="1"/>
    <col min="3" max="3" width="15.7109375" customWidth="1"/>
    <col min="4" max="4" width="15" customWidth="1"/>
    <col min="5" max="5" width="13.85546875" customWidth="1"/>
    <col min="6" max="6" width="14.140625" customWidth="1"/>
  </cols>
  <sheetData>
    <row r="1" spans="1:6" s="23" customFormat="1" ht="15.75" thickTop="1" thickBot="1" x14ac:dyDescent="0.25">
      <c r="A1" s="392" t="s">
        <v>158</v>
      </c>
      <c r="B1" s="393"/>
      <c r="C1" s="393"/>
      <c r="D1" s="393"/>
      <c r="E1" s="393"/>
      <c r="F1" s="394"/>
    </row>
    <row r="2" spans="1:6" s="23" customFormat="1" ht="27" customHeight="1" thickTop="1" thickBot="1" x14ac:dyDescent="0.25">
      <c r="A2" s="387" t="s">
        <v>111</v>
      </c>
      <c r="B2" s="395" t="s">
        <v>67</v>
      </c>
      <c r="C2" s="397" t="s">
        <v>68</v>
      </c>
      <c r="D2" s="389" t="s">
        <v>11</v>
      </c>
      <c r="E2" s="389" t="s">
        <v>87</v>
      </c>
      <c r="F2" s="391"/>
    </row>
    <row r="3" spans="1:6" s="23" customFormat="1" ht="28.5" customHeight="1" thickTop="1" x14ac:dyDescent="0.2">
      <c r="A3" s="388"/>
      <c r="B3" s="396"/>
      <c r="C3" s="398"/>
      <c r="D3" s="399"/>
      <c r="E3" s="257" t="s">
        <v>78</v>
      </c>
      <c r="F3" s="258" t="s">
        <v>70</v>
      </c>
    </row>
    <row r="4" spans="1:6" ht="16.5" customHeight="1" x14ac:dyDescent="0.2">
      <c r="A4" s="259" t="s">
        <v>112</v>
      </c>
      <c r="B4" s="260">
        <f>Samlet!B4</f>
        <v>359.9</v>
      </c>
      <c r="C4" s="260">
        <f>Samlet!C4</f>
        <v>18.599999999999998</v>
      </c>
      <c r="D4" s="261">
        <f>Samlet!D4</f>
        <v>362.6</v>
      </c>
      <c r="E4" s="262">
        <f>Samlet!E4</f>
        <v>2.7000000000000091</v>
      </c>
      <c r="F4" s="262">
        <f>Samlet!F4</f>
        <v>-15.899999999999922</v>
      </c>
    </row>
    <row r="5" spans="1:6" x14ac:dyDescent="0.2">
      <c r="A5" s="259" t="s">
        <v>113</v>
      </c>
      <c r="B5" s="260">
        <f>Samlet!B5</f>
        <v>119.60000000000001</v>
      </c>
      <c r="C5" s="260">
        <f>Samlet!C5</f>
        <v>3.5</v>
      </c>
      <c r="D5" s="261">
        <f>Samlet!D5</f>
        <v>121.82641</v>
      </c>
      <c r="E5" s="262">
        <f>Samlet!E5</f>
        <v>2.2000000000000011</v>
      </c>
      <c r="F5" s="262">
        <f>Samlet!F5</f>
        <v>-1.2999999999999972</v>
      </c>
    </row>
    <row r="6" spans="1:6" s="4" customFormat="1" x14ac:dyDescent="0.2">
      <c r="A6" s="259" t="s">
        <v>114</v>
      </c>
      <c r="B6" s="260">
        <f>Samlet!B6</f>
        <v>893.09999999999991</v>
      </c>
      <c r="C6" s="260">
        <f>Samlet!C6</f>
        <v>29.539999999999996</v>
      </c>
      <c r="D6" s="261">
        <f>Samlet!D6</f>
        <v>890.6</v>
      </c>
      <c r="E6" s="262">
        <f>Samlet!E6</f>
        <v>-2.4999999999999671</v>
      </c>
      <c r="F6" s="262">
        <f>Samlet!F6</f>
        <v>-32.039999999999957</v>
      </c>
    </row>
    <row r="7" spans="1:6" s="4" customFormat="1" x14ac:dyDescent="0.2">
      <c r="A7" s="259" t="s">
        <v>115</v>
      </c>
      <c r="B7" s="260">
        <f>Samlet!B7</f>
        <v>77.999999999999986</v>
      </c>
      <c r="C7" s="260">
        <f>Samlet!C7</f>
        <v>2.5</v>
      </c>
      <c r="D7" s="261">
        <f>Samlet!D7</f>
        <v>77.900000000000006</v>
      </c>
      <c r="E7" s="262">
        <f>Samlet!E7</f>
        <v>-0.10000000000000275</v>
      </c>
      <c r="F7" s="262">
        <f>Samlet!F7</f>
        <v>-2.6000000000000005</v>
      </c>
    </row>
    <row r="8" spans="1:6" s="4" customFormat="1" ht="18" customHeight="1" x14ac:dyDescent="0.2">
      <c r="A8" s="259" t="s">
        <v>116</v>
      </c>
      <c r="B8" s="260">
        <f>Samlet!B8</f>
        <v>853</v>
      </c>
      <c r="C8" s="260">
        <f>Samlet!C8</f>
        <v>15</v>
      </c>
      <c r="D8" s="261">
        <f>Samlet!D8</f>
        <v>869.40000000000009</v>
      </c>
      <c r="E8" s="262">
        <f>Samlet!E8</f>
        <v>16.400000000000087</v>
      </c>
      <c r="F8" s="262">
        <f>Samlet!F8</f>
        <v>1.4000000000000927</v>
      </c>
    </row>
    <row r="9" spans="1:6" s="4" customFormat="1" ht="26.25" thickBot="1" x14ac:dyDescent="0.25">
      <c r="A9" s="263" t="s">
        <v>117</v>
      </c>
      <c r="B9" s="264">
        <f>Samlet!B9</f>
        <v>651.19999999999993</v>
      </c>
      <c r="C9" s="264">
        <f>Samlet!C9</f>
        <v>0</v>
      </c>
      <c r="D9" s="265">
        <f>Samlet!D9</f>
        <v>652.20000000000005</v>
      </c>
      <c r="E9" s="266">
        <f>Samlet!E9</f>
        <v>1.0000000000000004</v>
      </c>
      <c r="F9" s="266">
        <f>Samlet!F9</f>
        <v>1.0000000000000004</v>
      </c>
    </row>
    <row r="10" spans="1:6" s="4" customFormat="1" ht="14.25" thickTop="1" thickBot="1" x14ac:dyDescent="0.25">
      <c r="A10" s="267" t="s">
        <v>14</v>
      </c>
      <c r="B10" s="268">
        <f>SUM(B4:B9)</f>
        <v>2954.7999999999997</v>
      </c>
      <c r="C10" s="268">
        <f>SUM(C4:C9)</f>
        <v>69.139999999999986</v>
      </c>
      <c r="D10" s="269">
        <f>SUM(D4:D9)-0.09</f>
        <v>2974.4364100000003</v>
      </c>
      <c r="E10" s="270">
        <f>SUM(E4:E9)</f>
        <v>19.700000000000127</v>
      </c>
      <c r="F10" s="270">
        <f>SUM(F4:F9)</f>
        <v>-49.439999999999785</v>
      </c>
    </row>
    <row r="11" spans="1:6" ht="13.5" thickTop="1" x14ac:dyDescent="0.2"/>
    <row r="24" spans="1:6" s="2" customFormat="1" x14ac:dyDescent="0.2">
      <c r="A24" s="1"/>
      <c r="B24" s="3"/>
      <c r="C24"/>
      <c r="D24"/>
      <c r="E24" s="8"/>
      <c r="F24"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61" id="{6B100127-1F04-4F4B-9834-2A2D0ACA5DEB}">
            <x14:iconSet custom="1">
              <x14:cfvo type="percent">
                <xm:f>0</xm:f>
              </x14:cfvo>
              <x14:cfvo type="num">
                <xm:f>0</xm:f>
              </x14:cfvo>
              <x14:cfvo type="num" gte="0">
                <xm:f>0</xm:f>
              </x14:cfvo>
              <x14:cfIcon iconSet="3TrafficLights1" iconId="2"/>
              <x14:cfIcon iconSet="NoIcons" iconId="0"/>
              <x14:cfIcon iconSet="3TrafficLights1" iconId="0"/>
            </x14:iconSet>
          </x14:cfRule>
          <xm:sqref>E4:F10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J37"/>
  <sheetViews>
    <sheetView topLeftCell="A7" zoomScale="90" zoomScaleNormal="90" workbookViewId="0">
      <selection activeCell="A26" sqref="A26"/>
    </sheetView>
  </sheetViews>
  <sheetFormatPr defaultRowHeight="12.75" x14ac:dyDescent="0.2"/>
  <cols>
    <col min="1" max="1" width="37.85546875" style="1" customWidth="1"/>
    <col min="2" max="2" width="15.28515625" style="3" customWidth="1"/>
    <col min="3" max="4" width="12.42578125" customWidth="1"/>
    <col min="5" max="5" width="15.140625" customWidth="1"/>
    <col min="6" max="6" width="14" customWidth="1"/>
  </cols>
  <sheetData>
    <row r="1" spans="1:10" s="23" customFormat="1" ht="14.25" thickTop="1" thickBot="1" x14ac:dyDescent="0.25">
      <c r="A1" s="400" t="s">
        <v>158</v>
      </c>
      <c r="B1" s="401"/>
      <c r="C1" s="401"/>
      <c r="D1" s="401"/>
      <c r="E1" s="401"/>
      <c r="F1" s="402"/>
    </row>
    <row r="2" spans="1:10" s="23" customFormat="1" ht="27" customHeight="1" thickTop="1" thickBot="1" x14ac:dyDescent="0.25">
      <c r="A2" s="387" t="s">
        <v>118</v>
      </c>
      <c r="B2" s="395" t="s">
        <v>67</v>
      </c>
      <c r="C2" s="397" t="s">
        <v>68</v>
      </c>
      <c r="D2" s="389" t="s">
        <v>11</v>
      </c>
      <c r="E2" s="389" t="s">
        <v>87</v>
      </c>
      <c r="F2" s="391"/>
    </row>
    <row r="3" spans="1:10" s="23" customFormat="1" ht="27.75" customHeight="1" thickTop="1" x14ac:dyDescent="0.2">
      <c r="A3" s="388"/>
      <c r="B3" s="396"/>
      <c r="C3" s="398"/>
      <c r="D3" s="399"/>
      <c r="E3" s="257" t="s">
        <v>78</v>
      </c>
      <c r="F3" s="258" t="s">
        <v>70</v>
      </c>
    </row>
    <row r="4" spans="1:10" x14ac:dyDescent="0.2">
      <c r="A4" s="259" t="s">
        <v>103</v>
      </c>
      <c r="B4" s="260">
        <f>2123.0499</f>
        <v>2123.0499</v>
      </c>
      <c r="C4" s="260">
        <f>Samlet!C10-('B &amp; L'!C47+'S &amp; S'!C80)</f>
        <v>68.339999999999989</v>
      </c>
      <c r="D4" s="261">
        <f>B4+E4</f>
        <v>2138.4499000000001</v>
      </c>
      <c r="E4" s="262">
        <f>Samlet!E10-SUM('Tabel 3 Fordelt på udgifter'!E5:E8)</f>
        <v>15.400000000000125</v>
      </c>
      <c r="F4" s="262">
        <f>D4-(B4+C4)</f>
        <v>-52.940000000000055</v>
      </c>
      <c r="G4" s="4"/>
      <c r="H4" s="3"/>
      <c r="I4" s="3"/>
    </row>
    <row r="5" spans="1:10" ht="27" customHeight="1" x14ac:dyDescent="0.2">
      <c r="A5" s="259" t="s">
        <v>104</v>
      </c>
      <c r="B5" s="260">
        <f>589.2+65.3</f>
        <v>654.5</v>
      </c>
      <c r="C5" s="260">
        <f>('B &amp; L'!C47+'S &amp; S'!C80)</f>
        <v>0.8</v>
      </c>
      <c r="D5" s="261">
        <f>B5+E5</f>
        <v>653.79999999999995</v>
      </c>
      <c r="E5" s="262">
        <f>Samlet!E9+'B &amp; L'!E47+'S &amp; S'!E80</f>
        <v>-0.69999999999999929</v>
      </c>
      <c r="F5" s="262">
        <f>Samlet!F9+'B &amp; L'!F47+'S &amp; S'!F80</f>
        <v>-1.4999999999999991</v>
      </c>
      <c r="G5" s="4"/>
    </row>
    <row r="6" spans="1:10" s="4" customFormat="1" x14ac:dyDescent="0.2">
      <c r="A6" s="259" t="s">
        <v>105</v>
      </c>
      <c r="B6" s="260">
        <f>'S &amp; S'!B9</f>
        <v>200</v>
      </c>
      <c r="C6" s="260"/>
      <c r="D6" s="261">
        <f>B6+E6</f>
        <v>206</v>
      </c>
      <c r="E6" s="262">
        <f>'S &amp; S'!E9</f>
        <v>6</v>
      </c>
      <c r="F6" s="262">
        <f t="shared" ref="F6:F8" si="0">D6-(B6+C6)</f>
        <v>6</v>
      </c>
      <c r="I6" s="210"/>
    </row>
    <row r="7" spans="1:10" s="4" customFormat="1" x14ac:dyDescent="0.2">
      <c r="A7" s="259" t="s">
        <v>106</v>
      </c>
      <c r="B7" s="260">
        <v>-7.9</v>
      </c>
      <c r="C7" s="260"/>
      <c r="D7" s="261">
        <f>B7+'B &amp; L'!E45</f>
        <v>-8.1</v>
      </c>
      <c r="E7" s="262">
        <f>D7-B7</f>
        <v>-0.19999999999999929</v>
      </c>
      <c r="F7" s="262">
        <f t="shared" si="0"/>
        <v>-0.19999999999999929</v>
      </c>
      <c r="I7" s="210"/>
    </row>
    <row r="8" spans="1:10" s="4" customFormat="1" ht="13.5" thickBot="1" x14ac:dyDescent="0.25">
      <c r="A8" s="276" t="s">
        <v>63</v>
      </c>
      <c r="B8" s="278">
        <f>'S &amp; S'!B5</f>
        <v>-14.8</v>
      </c>
      <c r="C8" s="278"/>
      <c r="D8" s="277">
        <f>B8+E8</f>
        <v>-15.6</v>
      </c>
      <c r="E8" s="279">
        <f>'S &amp; S'!E5</f>
        <v>-0.79999999999999893</v>
      </c>
      <c r="F8" s="279">
        <f t="shared" si="0"/>
        <v>-0.79999999999999893</v>
      </c>
    </row>
    <row r="9" spans="1:10" s="4" customFormat="1" ht="14.25" thickTop="1" thickBot="1" x14ac:dyDescent="0.25">
      <c r="A9" s="267" t="s">
        <v>14</v>
      </c>
      <c r="B9" s="268">
        <f>SUM(B4:B8)</f>
        <v>2954.8498999999997</v>
      </c>
      <c r="C9" s="268">
        <f>SUM(C4:C8)</f>
        <v>69.139999999999986</v>
      </c>
      <c r="D9" s="269">
        <f>SUM(D4:D8)-0.1</f>
        <v>2974.4499000000001</v>
      </c>
      <c r="E9" s="270">
        <f>SUM(E4:E8)</f>
        <v>19.700000000000124</v>
      </c>
      <c r="F9" s="270">
        <f>SUM(F4:F8)</f>
        <v>-49.440000000000055</v>
      </c>
      <c r="I9" s="210"/>
      <c r="J9" s="210"/>
    </row>
    <row r="10" spans="1:10" s="4" customFormat="1" ht="14.25" customHeight="1" thickTop="1" x14ac:dyDescent="0.2">
      <c r="A10" s="271"/>
      <c r="B10" s="272"/>
      <c r="C10" s="272"/>
      <c r="D10" s="273"/>
      <c r="E10" s="274"/>
      <c r="F10" s="275"/>
    </row>
    <row r="11" spans="1:10" s="4" customFormat="1" ht="14.25" customHeight="1" x14ac:dyDescent="0.2">
      <c r="A11" s="239" t="s">
        <v>6</v>
      </c>
      <c r="B11" s="240"/>
      <c r="C11" s="241"/>
      <c r="D11" s="240"/>
      <c r="E11" s="242">
        <v>-1</v>
      </c>
      <c r="F11" s="243">
        <v>-1</v>
      </c>
    </row>
    <row r="12" spans="1:10" ht="63.75" x14ac:dyDescent="0.2">
      <c r="A12" s="259" t="s">
        <v>246</v>
      </c>
      <c r="B12" s="227"/>
      <c r="C12" s="226"/>
      <c r="D12" s="227"/>
      <c r="E12" s="228">
        <f>Samlet!E13</f>
        <v>25.2</v>
      </c>
      <c r="F12" s="244">
        <f>E12</f>
        <v>25.2</v>
      </c>
    </row>
    <row r="13" spans="1:10" s="381" customFormat="1" ht="57" x14ac:dyDescent="0.2">
      <c r="A13" s="382" t="s">
        <v>260</v>
      </c>
      <c r="B13" s="384"/>
      <c r="C13" s="383"/>
      <c r="D13" s="384"/>
      <c r="E13" s="385">
        <f>Samlet!E14</f>
        <v>0.7</v>
      </c>
      <c r="F13" s="386">
        <f>E13</f>
        <v>0.7</v>
      </c>
    </row>
    <row r="14" spans="1:10" ht="28.5" x14ac:dyDescent="0.2">
      <c r="A14" s="225" t="s">
        <v>245</v>
      </c>
      <c r="B14" s="227"/>
      <c r="C14" s="226"/>
      <c r="D14" s="227"/>
      <c r="E14" s="228">
        <f>Samlet!E15</f>
        <v>-4.5999999999999996</v>
      </c>
      <c r="F14" s="244">
        <f>E14</f>
        <v>-4.5999999999999996</v>
      </c>
    </row>
    <row r="15" spans="1:10" ht="43.5" customHeight="1" x14ac:dyDescent="0.2">
      <c r="A15" s="225" t="s">
        <v>88</v>
      </c>
      <c r="B15" s="227"/>
      <c r="C15" s="226"/>
      <c r="D15" s="227"/>
      <c r="E15" s="228">
        <v>7.1</v>
      </c>
      <c r="F15" s="244">
        <f>E15</f>
        <v>7.1</v>
      </c>
    </row>
    <row r="16" spans="1:10" ht="28.5" x14ac:dyDescent="0.2">
      <c r="A16" s="225" t="s">
        <v>154</v>
      </c>
      <c r="B16" s="227"/>
      <c r="C16" s="226"/>
      <c r="D16" s="227"/>
      <c r="E16" s="228">
        <v>1.9</v>
      </c>
      <c r="F16" s="244">
        <v>1.9</v>
      </c>
    </row>
    <row r="17" spans="1:10" ht="14.25" hidden="1" x14ac:dyDescent="0.2">
      <c r="A17" s="225" t="s">
        <v>7</v>
      </c>
      <c r="B17" s="227"/>
      <c r="C17" s="226"/>
      <c r="D17" s="227"/>
      <c r="E17" s="228"/>
      <c r="F17" s="244"/>
    </row>
    <row r="18" spans="1:10" ht="14.25" hidden="1" x14ac:dyDescent="0.2">
      <c r="A18" s="225" t="s">
        <v>8</v>
      </c>
      <c r="B18" s="227"/>
      <c r="C18" s="226"/>
      <c r="D18" s="227"/>
      <c r="E18" s="228"/>
      <c r="F18" s="244"/>
    </row>
    <row r="19" spans="1:10" ht="28.5" hidden="1" x14ac:dyDescent="0.2">
      <c r="A19" s="225" t="s">
        <v>9</v>
      </c>
      <c r="B19" s="227"/>
      <c r="C19" s="226"/>
      <c r="D19" s="227"/>
      <c r="E19" s="228"/>
      <c r="F19" s="244"/>
    </row>
    <row r="20" spans="1:10" ht="14.25" hidden="1" x14ac:dyDescent="0.2">
      <c r="A20" s="245" t="s">
        <v>10</v>
      </c>
      <c r="B20" s="246"/>
      <c r="C20" s="247"/>
      <c r="D20" s="246"/>
      <c r="E20" s="248"/>
      <c r="F20" s="249"/>
    </row>
    <row r="21" spans="1:10" hidden="1" x14ac:dyDescent="0.2">
      <c r="A21" s="271"/>
      <c r="B21" s="273"/>
      <c r="C21" s="272"/>
      <c r="D21" s="273"/>
      <c r="E21" s="274"/>
      <c r="F21" s="275"/>
    </row>
    <row r="22" spans="1:10" s="5" customFormat="1" ht="15.75" thickBot="1" x14ac:dyDescent="0.25">
      <c r="A22" s="271"/>
      <c r="B22" s="272"/>
      <c r="C22" s="272"/>
      <c r="D22" s="273"/>
      <c r="E22" s="274"/>
      <c r="F22" s="275"/>
    </row>
    <row r="23" spans="1:10" s="5" customFormat="1" ht="16.5" thickTop="1" thickBot="1" x14ac:dyDescent="0.25">
      <c r="A23" s="280" t="s">
        <v>0</v>
      </c>
      <c r="B23" s="281"/>
      <c r="C23" s="281"/>
      <c r="D23" s="282"/>
      <c r="E23" s="283">
        <f>SUM(E9:E22)</f>
        <v>49.000000000000121</v>
      </c>
      <c r="F23" s="283">
        <f>SUM(F9:F22)</f>
        <v>-20.140000000000057</v>
      </c>
      <c r="J23" s="347"/>
    </row>
    <row r="24" spans="1:10" ht="13.5" thickTop="1" x14ac:dyDescent="0.2">
      <c r="A24" s="254" t="s">
        <v>109</v>
      </c>
      <c r="B24" s="255"/>
      <c r="C24" s="256"/>
      <c r="D24" s="256"/>
      <c r="E24" s="256"/>
      <c r="F24" s="256"/>
    </row>
    <row r="37" spans="1:6" s="2" customFormat="1" x14ac:dyDescent="0.2">
      <c r="A37" s="1"/>
      <c r="B37" s="3"/>
      <c r="C37"/>
      <c r="D37"/>
      <c r="E37" s="8"/>
      <c r="F37"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9" id="{47BF2CE8-31A7-41E1-999F-1E021E9823B5}">
            <x14:iconSet custom="1">
              <x14:cfvo type="percent">
                <xm:f>0</xm:f>
              </x14:cfvo>
              <x14:cfvo type="num">
                <xm:f>0</xm:f>
              </x14:cfvo>
              <x14:cfvo type="num" gte="0">
                <xm:f>0</xm:f>
              </x14:cfvo>
              <x14:cfIcon iconSet="3TrafficLights1" iconId="2"/>
              <x14:cfIcon iconSet="3TrafficLights1" iconId="2"/>
              <x14:cfIcon iconSet="3TrafficLights1" iconId="0"/>
            </x14:iconSet>
          </x14:cfRule>
          <xm:sqref>E21:F23 E4:F10</xm:sqref>
        </x14:conditionalFormatting>
        <x14:conditionalFormatting xmlns:xm="http://schemas.microsoft.com/office/excel/2006/main">
          <x14:cfRule type="iconSet" priority="1" id="{74893D8D-99FE-4F51-86DA-2E6AE1723BAA}">
            <x14:iconSet custom="1">
              <x14:cfvo type="percent">
                <xm:f>0</xm:f>
              </x14:cfvo>
              <x14:cfvo type="num">
                <xm:f>0</xm:f>
              </x14:cfvo>
              <x14:cfvo type="num" gte="0">
                <xm:f>0</xm:f>
              </x14:cfvo>
              <x14:cfIcon iconSet="3TrafficLights1" iconId="2"/>
              <x14:cfIcon iconSet="NoIcons" iconId="0"/>
              <x14:cfIcon iconSet="3TrafficLights1" iconId="0"/>
            </x14:iconSet>
          </x14:cfRule>
          <xm:sqref>E11:F20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G37"/>
  <sheetViews>
    <sheetView zoomScale="80" zoomScaleNormal="80" workbookViewId="0">
      <selection activeCell="A26" sqref="A26"/>
    </sheetView>
  </sheetViews>
  <sheetFormatPr defaultRowHeight="12.75" x14ac:dyDescent="0.2"/>
  <cols>
    <col min="1" max="1" width="52.140625" style="1" customWidth="1"/>
    <col min="2" max="2" width="19.42578125" style="3" customWidth="1"/>
    <col min="3" max="3" width="16.140625" customWidth="1"/>
    <col min="4" max="4" width="15" customWidth="1"/>
    <col min="5" max="5" width="14.85546875" customWidth="1"/>
    <col min="6" max="6" width="15.85546875" customWidth="1"/>
  </cols>
  <sheetData>
    <row r="1" spans="1:7" s="23" customFormat="1" ht="17.25" thickTop="1" thickBot="1" x14ac:dyDescent="0.25">
      <c r="A1" s="403" t="s">
        <v>158</v>
      </c>
      <c r="B1" s="404"/>
      <c r="C1" s="404"/>
      <c r="D1" s="404"/>
      <c r="E1" s="404"/>
      <c r="F1" s="405"/>
    </row>
    <row r="2" spans="1:7" s="23" customFormat="1" ht="30" customHeight="1" thickTop="1" thickBot="1" x14ac:dyDescent="0.25">
      <c r="A2" s="406" t="s">
        <v>107</v>
      </c>
      <c r="B2" s="408" t="s">
        <v>67</v>
      </c>
      <c r="C2" s="410" t="s">
        <v>68</v>
      </c>
      <c r="D2" s="412" t="s">
        <v>11</v>
      </c>
      <c r="E2" s="412" t="s">
        <v>87</v>
      </c>
      <c r="F2" s="414"/>
    </row>
    <row r="3" spans="1:7" s="23" customFormat="1" ht="29.25" customHeight="1" thickTop="1" x14ac:dyDescent="0.2">
      <c r="A3" s="407"/>
      <c r="B3" s="409"/>
      <c r="C3" s="411"/>
      <c r="D3" s="413"/>
      <c r="E3" s="223" t="s">
        <v>78</v>
      </c>
      <c r="F3" s="224" t="s">
        <v>70</v>
      </c>
    </row>
    <row r="4" spans="1:7" ht="14.25" x14ac:dyDescent="0.2">
      <c r="A4" s="225" t="s">
        <v>1</v>
      </c>
      <c r="B4" s="226">
        <f>'Ø &amp; E'!B34</f>
        <v>359.9</v>
      </c>
      <c r="C4" s="226">
        <f>'Ø &amp; E'!C34</f>
        <v>18.599999999999998</v>
      </c>
      <c r="D4" s="227">
        <f>'Ø &amp; E'!D34</f>
        <v>362.6</v>
      </c>
      <c r="E4" s="228">
        <f>'Ø &amp; E'!E34</f>
        <v>2.7000000000000091</v>
      </c>
      <c r="F4" s="228">
        <f>'Ø &amp; E'!F34</f>
        <v>-15.899999999999922</v>
      </c>
    </row>
    <row r="5" spans="1:7" ht="14.25" x14ac:dyDescent="0.2">
      <c r="A5" s="225" t="s">
        <v>2</v>
      </c>
      <c r="B5" s="226">
        <f>'P &amp; T'!B27</f>
        <v>119.60000000000001</v>
      </c>
      <c r="C5" s="226">
        <f>'P &amp; T'!C27</f>
        <v>3.5</v>
      </c>
      <c r="D5" s="227">
        <f>'P &amp; T'!D27</f>
        <v>121.82641</v>
      </c>
      <c r="E5" s="228">
        <f>'P &amp; T'!E27</f>
        <v>2.2000000000000011</v>
      </c>
      <c r="F5" s="228">
        <f>'P &amp; T'!F27</f>
        <v>-1.2999999999999972</v>
      </c>
      <c r="G5" s="3"/>
    </row>
    <row r="6" spans="1:7" s="4" customFormat="1" ht="14.25" x14ac:dyDescent="0.2">
      <c r="A6" s="225" t="s">
        <v>13</v>
      </c>
      <c r="B6" s="226">
        <f>'B &amp; L'!B55</f>
        <v>893.09999999999991</v>
      </c>
      <c r="C6" s="226">
        <f>'B &amp; L'!C55</f>
        <v>29.539999999999996</v>
      </c>
      <c r="D6" s="226">
        <f>'B &amp; L'!D55</f>
        <v>890.6</v>
      </c>
      <c r="E6" s="228">
        <f>'B &amp; L'!E55</f>
        <v>-2.4999999999999671</v>
      </c>
      <c r="F6" s="228">
        <f>'B &amp; L'!F55</f>
        <v>-32.039999999999957</v>
      </c>
    </row>
    <row r="7" spans="1:7" s="4" customFormat="1" ht="14.25" x14ac:dyDescent="0.2">
      <c r="A7" s="225" t="s">
        <v>3</v>
      </c>
      <c r="B7" s="226">
        <f>'K &amp; F'!B23</f>
        <v>77.999999999999986</v>
      </c>
      <c r="C7" s="226">
        <f>'K &amp; F'!C23</f>
        <v>2.5</v>
      </c>
      <c r="D7" s="227">
        <f>'K &amp; F'!D23</f>
        <v>77.900000000000006</v>
      </c>
      <c r="E7" s="228">
        <f>'K &amp; F'!E23</f>
        <v>-0.10000000000000275</v>
      </c>
      <c r="F7" s="228">
        <f>'K &amp; F'!F23</f>
        <v>-2.6000000000000005</v>
      </c>
    </row>
    <row r="8" spans="1:7" s="4" customFormat="1" ht="14.25" x14ac:dyDescent="0.2">
      <c r="A8" s="225" t="s">
        <v>4</v>
      </c>
      <c r="B8" s="226">
        <f>'S &amp; S'!B88</f>
        <v>853</v>
      </c>
      <c r="C8" s="226">
        <f>'S &amp; S'!C88</f>
        <v>15</v>
      </c>
      <c r="D8" s="227">
        <f>'S &amp; S'!D88</f>
        <v>869.40000000000009</v>
      </c>
      <c r="E8" s="228">
        <f>'S &amp; S'!E88</f>
        <v>16.400000000000087</v>
      </c>
      <c r="F8" s="228">
        <f>'S &amp; S'!F88</f>
        <v>1.4000000000000927</v>
      </c>
    </row>
    <row r="9" spans="1:7" s="4" customFormat="1" ht="15" thickBot="1" x14ac:dyDescent="0.25">
      <c r="A9" s="229" t="s">
        <v>5</v>
      </c>
      <c r="B9" s="230">
        <f>'A &amp; I'!B40</f>
        <v>651.19999999999993</v>
      </c>
      <c r="C9" s="230"/>
      <c r="D9" s="231">
        <f>'A &amp; I'!C40</f>
        <v>652.20000000000005</v>
      </c>
      <c r="E9" s="232">
        <f>'A &amp; I'!D40</f>
        <v>1.0000000000000004</v>
      </c>
      <c r="F9" s="232">
        <f>E9</f>
        <v>1.0000000000000004</v>
      </c>
    </row>
    <row r="10" spans="1:7" s="4" customFormat="1" ht="16.5" thickTop="1" thickBot="1" x14ac:dyDescent="0.25">
      <c r="A10" s="233" t="s">
        <v>14</v>
      </c>
      <c r="B10" s="234">
        <f>SUM(B4:B9)</f>
        <v>2954.7999999999997</v>
      </c>
      <c r="C10" s="234">
        <f>SUM(C4:C9)</f>
        <v>69.139999999999986</v>
      </c>
      <c r="D10" s="235">
        <f>SUM(D4:D9)-0.09</f>
        <v>2974.4364100000003</v>
      </c>
      <c r="E10" s="236">
        <f>SUM(E4:E9)</f>
        <v>19.700000000000127</v>
      </c>
      <c r="F10" s="236">
        <f>SUM(F4:F9)</f>
        <v>-49.439999999999785</v>
      </c>
    </row>
    <row r="11" spans="1:7" s="4" customFormat="1" ht="14.25" customHeight="1" thickTop="1" x14ac:dyDescent="0.2">
      <c r="A11" s="237"/>
      <c r="B11" s="13"/>
      <c r="C11" s="13"/>
      <c r="D11" s="14"/>
      <c r="E11" s="54"/>
      <c r="F11" s="238"/>
    </row>
    <row r="12" spans="1:7" s="4" customFormat="1" ht="14.25" customHeight="1" x14ac:dyDescent="0.2">
      <c r="A12" s="239" t="s">
        <v>6</v>
      </c>
      <c r="B12" s="240"/>
      <c r="C12" s="241"/>
      <c r="D12" s="240"/>
      <c r="E12" s="242">
        <v>-1</v>
      </c>
      <c r="F12" s="243">
        <v>-1</v>
      </c>
    </row>
    <row r="13" spans="1:7" ht="25.5" x14ac:dyDescent="0.2">
      <c r="A13" s="259" t="s">
        <v>153</v>
      </c>
      <c r="B13" s="227"/>
      <c r="C13" s="226"/>
      <c r="D13" s="227"/>
      <c r="E13" s="228">
        <v>25.2</v>
      </c>
      <c r="F13" s="244">
        <f>E13</f>
        <v>25.2</v>
      </c>
    </row>
    <row r="14" spans="1:7" ht="42.75" x14ac:dyDescent="0.2">
      <c r="A14" s="382" t="s">
        <v>260</v>
      </c>
      <c r="B14" s="227"/>
      <c r="C14" s="226"/>
      <c r="D14" s="227"/>
      <c r="E14" s="228">
        <v>0.7</v>
      </c>
      <c r="F14" s="244">
        <f>E14</f>
        <v>0.7</v>
      </c>
    </row>
    <row r="15" spans="1:7" ht="28.5" x14ac:dyDescent="0.2">
      <c r="A15" s="225" t="s">
        <v>245</v>
      </c>
      <c r="B15" s="227"/>
      <c r="C15" s="226"/>
      <c r="D15" s="227"/>
      <c r="E15" s="228">
        <v>-4.5999999999999996</v>
      </c>
      <c r="F15" s="244">
        <f>E15</f>
        <v>-4.5999999999999996</v>
      </c>
    </row>
    <row r="16" spans="1:7" ht="28.5" x14ac:dyDescent="0.2">
      <c r="A16" s="225" t="s">
        <v>88</v>
      </c>
      <c r="B16" s="227"/>
      <c r="C16" s="226"/>
      <c r="D16" s="227"/>
      <c r="E16" s="228">
        <v>7.1</v>
      </c>
      <c r="F16" s="244">
        <f>E16</f>
        <v>7.1</v>
      </c>
    </row>
    <row r="17" spans="1:6" ht="28.5" x14ac:dyDescent="0.2">
      <c r="A17" s="225" t="s">
        <v>154</v>
      </c>
      <c r="B17" s="227"/>
      <c r="C17" s="226"/>
      <c r="D17" s="227"/>
      <c r="E17" s="228">
        <v>1.9</v>
      </c>
      <c r="F17" s="244">
        <v>1.9</v>
      </c>
    </row>
    <row r="18" spans="1:6" ht="14.25" hidden="1" customHeight="1" x14ac:dyDescent="0.2">
      <c r="A18" s="225" t="s">
        <v>7</v>
      </c>
      <c r="B18" s="227"/>
      <c r="C18" s="226"/>
      <c r="D18" s="227"/>
      <c r="E18" s="228"/>
      <c r="F18" s="244"/>
    </row>
    <row r="19" spans="1:6" ht="14.25" hidden="1" customHeight="1" x14ac:dyDescent="0.2">
      <c r="A19" s="225" t="s">
        <v>8</v>
      </c>
      <c r="B19" s="227"/>
      <c r="C19" s="226"/>
      <c r="D19" s="227"/>
      <c r="E19" s="228"/>
      <c r="F19" s="244"/>
    </row>
    <row r="20" spans="1:6" ht="14.25" hidden="1" customHeight="1" x14ac:dyDescent="0.2">
      <c r="A20" s="225" t="s">
        <v>9</v>
      </c>
      <c r="B20" s="227"/>
      <c r="C20" s="226"/>
      <c r="D20" s="227"/>
      <c r="E20" s="228"/>
      <c r="F20" s="244"/>
    </row>
    <row r="21" spans="1:6" ht="14.25" hidden="1" customHeight="1" x14ac:dyDescent="0.2">
      <c r="A21" s="245" t="s">
        <v>10</v>
      </c>
      <c r="B21" s="246"/>
      <c r="C21" s="247"/>
      <c r="D21" s="246"/>
      <c r="E21" s="248"/>
      <c r="F21" s="249"/>
    </row>
    <row r="22" spans="1:6" s="5" customFormat="1" ht="14.25" customHeight="1" thickBot="1" x14ac:dyDescent="0.25">
      <c r="A22" s="237"/>
      <c r="B22" s="13"/>
      <c r="C22" s="13"/>
      <c r="D22" s="14"/>
      <c r="E22" s="54"/>
      <c r="F22" s="238"/>
    </row>
    <row r="23" spans="1:6" s="5" customFormat="1" ht="14.25" customHeight="1" thickTop="1" thickBot="1" x14ac:dyDescent="0.25">
      <c r="A23" s="250" t="s">
        <v>0</v>
      </c>
      <c r="B23" s="251"/>
      <c r="C23" s="251"/>
      <c r="D23" s="252"/>
      <c r="E23" s="253">
        <f>SUM(E10:E22)</f>
        <v>49.000000000000128</v>
      </c>
      <c r="F23" s="253">
        <f>SUM(F10:F22)</f>
        <v>-20.139999999999787</v>
      </c>
    </row>
    <row r="24" spans="1:6" ht="13.5" thickTop="1" x14ac:dyDescent="0.2"/>
    <row r="37" spans="1:6" s="2" customFormat="1" x14ac:dyDescent="0.2">
      <c r="A37" s="1"/>
      <c r="B37" s="3"/>
      <c r="C37"/>
      <c r="D37"/>
      <c r="E37" s="8"/>
      <c r="F37"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 id="{CA7AF0D3-48D0-48D9-B2CC-96BC80451F8F}">
            <x14:iconSet custom="1">
              <x14:cfvo type="percent">
                <xm:f>0</xm:f>
              </x14:cfvo>
              <x14:cfvo type="num">
                <xm:f>0</xm:f>
              </x14:cfvo>
              <x14:cfvo type="num" gte="0">
                <xm:f>0</xm:f>
              </x14:cfvo>
              <x14:cfIcon iconSet="3TrafficLights1" iconId="2"/>
              <x14:cfIcon iconSet="NoIcons" iconId="0"/>
              <x14:cfIcon iconSet="3TrafficLights1" iconId="0"/>
            </x14:iconSet>
          </x14:cfRule>
          <xm:sqref>E15:F15</xm:sqref>
        </x14:conditionalFormatting>
        <x14:conditionalFormatting xmlns:xm="http://schemas.microsoft.com/office/excel/2006/main">
          <x14:cfRule type="iconSet" priority="70" id="{A9175E20-B715-46BA-84AA-64C668DAB0AB}">
            <x14:iconSet custom="1">
              <x14:cfvo type="percent">
                <xm:f>0</xm:f>
              </x14:cfvo>
              <x14:cfvo type="num">
                <xm:f>0</xm:f>
              </x14:cfvo>
              <x14:cfvo type="num" gte="0">
                <xm:f>0</xm:f>
              </x14:cfvo>
              <x14:cfIcon iconSet="3TrafficLights1" iconId="2"/>
              <x14:cfIcon iconSet="NoIcons" iconId="0"/>
              <x14:cfIcon iconSet="3TrafficLights1" iconId="0"/>
            </x14:iconSet>
          </x14:cfRule>
          <xm:sqref>E4:F14 E16:F23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H38"/>
  <sheetViews>
    <sheetView zoomScaleNormal="100" workbookViewId="0">
      <selection activeCell="A2" sqref="A2:A3"/>
    </sheetView>
  </sheetViews>
  <sheetFormatPr defaultColWidth="9.140625" defaultRowHeight="12.75" x14ac:dyDescent="0.2"/>
  <cols>
    <col min="1" max="1" width="60.42578125" style="50" customWidth="1"/>
    <col min="2" max="2" width="17" style="51" customWidth="1"/>
    <col min="3" max="3" width="13.42578125" style="23" customWidth="1"/>
    <col min="4" max="4" width="12.7109375" style="23" customWidth="1"/>
    <col min="5" max="5" width="18.140625" style="23" bestFit="1" customWidth="1"/>
    <col min="6" max="6" width="16.42578125" style="52" bestFit="1" customWidth="1"/>
    <col min="7" max="16384" width="9.140625" style="23"/>
  </cols>
  <sheetData>
    <row r="1" spans="1:6" ht="18" x14ac:dyDescent="0.2">
      <c r="A1" s="415" t="s">
        <v>158</v>
      </c>
      <c r="B1" s="416"/>
      <c r="C1" s="416"/>
      <c r="D1" s="416"/>
      <c r="E1" s="416"/>
      <c r="F1" s="417"/>
    </row>
    <row r="2" spans="1:6" ht="27.75" customHeight="1" thickBot="1" x14ac:dyDescent="0.25">
      <c r="A2" s="418" t="s">
        <v>1</v>
      </c>
      <c r="B2" s="420" t="s">
        <v>67</v>
      </c>
      <c r="C2" s="422" t="s">
        <v>68</v>
      </c>
      <c r="D2" s="424" t="s">
        <v>11</v>
      </c>
      <c r="E2" s="424" t="s">
        <v>77</v>
      </c>
      <c r="F2" s="426"/>
    </row>
    <row r="3" spans="1:6" ht="14.25" customHeight="1" thickTop="1" x14ac:dyDescent="0.2">
      <c r="A3" s="419"/>
      <c r="B3" s="421"/>
      <c r="C3" s="423"/>
      <c r="D3" s="425"/>
      <c r="E3" s="220" t="s">
        <v>69</v>
      </c>
      <c r="F3" s="219" t="s">
        <v>70</v>
      </c>
    </row>
    <row r="4" spans="1:6" ht="14.25" customHeight="1" x14ac:dyDescent="0.25">
      <c r="A4" s="62" t="s">
        <v>48</v>
      </c>
      <c r="B4" s="128">
        <f>B7+B5</f>
        <v>13.700000000000001</v>
      </c>
      <c r="C4" s="63">
        <f>C7+C5</f>
        <v>0.6</v>
      </c>
      <c r="D4" s="128">
        <f>D7+D5</f>
        <v>13.6</v>
      </c>
      <c r="E4" s="117">
        <f>D4-B4</f>
        <v>-0.10000000000000142</v>
      </c>
      <c r="F4" s="67">
        <f>D4-(B4+C4)</f>
        <v>-0.70000000000000107</v>
      </c>
    </row>
    <row r="5" spans="1:6" ht="14.25" customHeight="1" x14ac:dyDescent="0.25">
      <c r="A5" s="90" t="s">
        <v>49</v>
      </c>
      <c r="B5" s="91">
        <v>13.4</v>
      </c>
      <c r="C5" s="92">
        <v>0</v>
      </c>
      <c r="D5" s="91">
        <v>13.4</v>
      </c>
      <c r="E5" s="113">
        <f>D5-B5</f>
        <v>0</v>
      </c>
      <c r="F5" s="135">
        <f>D5-(B5+C5)</f>
        <v>0</v>
      </c>
    </row>
    <row r="6" spans="1:6" s="34" customFormat="1" ht="28.5" x14ac:dyDescent="0.2">
      <c r="A6" s="100" t="s">
        <v>91</v>
      </c>
      <c r="B6" s="93"/>
      <c r="C6" s="94"/>
      <c r="D6" s="93"/>
      <c r="E6" s="118"/>
      <c r="F6" s="79"/>
    </row>
    <row r="7" spans="1:6" s="34" customFormat="1" ht="14.25" customHeight="1" x14ac:dyDescent="0.25">
      <c r="A7" s="90" t="s">
        <v>50</v>
      </c>
      <c r="B7" s="91">
        <v>0.3</v>
      </c>
      <c r="C7" s="92">
        <v>0.6</v>
      </c>
      <c r="D7" s="91">
        <v>0.2</v>
      </c>
      <c r="E7" s="113">
        <f>D7-B7</f>
        <v>-9.9999999999999978E-2</v>
      </c>
      <c r="F7" s="135">
        <f>D7-(B7+C7)</f>
        <v>-0.7</v>
      </c>
    </row>
    <row r="8" spans="1:6" s="34" customFormat="1" ht="14.25" customHeight="1" x14ac:dyDescent="0.2">
      <c r="A8" s="95"/>
      <c r="B8" s="96"/>
      <c r="C8" s="97"/>
      <c r="D8" s="96"/>
      <c r="E8" s="119"/>
      <c r="F8" s="71"/>
    </row>
    <row r="9" spans="1:6" s="34" customFormat="1" ht="14.25" customHeight="1" x14ac:dyDescent="0.25">
      <c r="A9" s="72" t="s">
        <v>51</v>
      </c>
      <c r="B9" s="98">
        <v>1.7</v>
      </c>
      <c r="C9" s="99">
        <v>0.1</v>
      </c>
      <c r="D9" s="98">
        <v>1.9</v>
      </c>
      <c r="E9" s="117">
        <f>D9-B9</f>
        <v>0.19999999999999996</v>
      </c>
      <c r="F9" s="75">
        <f>D9-(B9+C9)</f>
        <v>9.9999999999999867E-2</v>
      </c>
    </row>
    <row r="10" spans="1:6" s="34" customFormat="1" ht="14.25" customHeight="1" x14ac:dyDescent="0.2">
      <c r="A10" s="95"/>
      <c r="B10" s="97"/>
      <c r="C10" s="97"/>
      <c r="D10" s="96"/>
      <c r="E10" s="119"/>
      <c r="F10" s="71"/>
    </row>
    <row r="11" spans="1:6" s="34" customFormat="1" ht="14.25" customHeight="1" x14ac:dyDescent="0.25">
      <c r="A11" s="329" t="s">
        <v>141</v>
      </c>
      <c r="B11" s="330">
        <f>B14+B12</f>
        <v>0.2</v>
      </c>
      <c r="C11" s="330">
        <f>C14+C12</f>
        <v>1</v>
      </c>
      <c r="D11" s="330">
        <f>D12+D14</f>
        <v>0.30000000000000004</v>
      </c>
      <c r="E11" s="331">
        <f>D11-B11</f>
        <v>0.10000000000000003</v>
      </c>
      <c r="F11" s="332">
        <f>D11-(B11+C11)</f>
        <v>-0.89999999999999991</v>
      </c>
    </row>
    <row r="12" spans="1:6" s="34" customFormat="1" ht="14.25" customHeight="1" x14ac:dyDescent="0.25">
      <c r="A12" s="333" t="s">
        <v>142</v>
      </c>
      <c r="B12" s="334">
        <v>0</v>
      </c>
      <c r="C12" s="334">
        <v>1</v>
      </c>
      <c r="D12" s="334">
        <v>0.1</v>
      </c>
      <c r="E12" s="335">
        <f>D12-B12</f>
        <v>0.1</v>
      </c>
      <c r="F12" s="336">
        <f>D12-(B12+C12)</f>
        <v>-0.9</v>
      </c>
    </row>
    <row r="13" spans="1:6" s="342" customFormat="1" ht="14.25" customHeight="1" x14ac:dyDescent="0.25">
      <c r="A13" s="338"/>
      <c r="B13" s="339"/>
      <c r="C13" s="339"/>
      <c r="D13" s="339"/>
      <c r="E13" s="340"/>
      <c r="F13" s="341"/>
    </row>
    <row r="14" spans="1:6" s="337" customFormat="1" ht="15" x14ac:dyDescent="0.25">
      <c r="A14" s="333" t="s">
        <v>66</v>
      </c>
      <c r="B14" s="334">
        <v>0.2</v>
      </c>
      <c r="C14" s="334">
        <v>0</v>
      </c>
      <c r="D14" s="334">
        <v>0.2</v>
      </c>
      <c r="E14" s="335">
        <f>D14-B14</f>
        <v>0</v>
      </c>
      <c r="F14" s="336">
        <f>D14-(B14+C14)</f>
        <v>0</v>
      </c>
    </row>
    <row r="15" spans="1:6" s="34" customFormat="1" ht="14.25" customHeight="1" x14ac:dyDescent="0.2">
      <c r="A15" s="100"/>
      <c r="B15" s="93"/>
      <c r="C15" s="94"/>
      <c r="D15" s="93"/>
      <c r="E15" s="118"/>
      <c r="F15" s="79"/>
    </row>
    <row r="16" spans="1:6" s="34" customFormat="1" ht="14.25" customHeight="1" x14ac:dyDescent="0.25">
      <c r="A16" s="72" t="s">
        <v>55</v>
      </c>
      <c r="B16" s="98">
        <f>B25+B23+B19+B17</f>
        <v>344.29999999999995</v>
      </c>
      <c r="C16" s="99">
        <v>16.899999999999999</v>
      </c>
      <c r="D16" s="98">
        <f>D17+D19+D23+D25</f>
        <v>346.8</v>
      </c>
      <c r="E16" s="117">
        <f>E25+E23+E19+E17</f>
        <v>2.5000000000000107</v>
      </c>
      <c r="F16" s="75">
        <f>D16-(B16+C16)</f>
        <v>-14.39999999999992</v>
      </c>
    </row>
    <row r="17" spans="1:8" s="34" customFormat="1" ht="14.25" customHeight="1" x14ac:dyDescent="0.25">
      <c r="A17" s="90" t="s">
        <v>52</v>
      </c>
      <c r="B17" s="91">
        <v>10.9</v>
      </c>
      <c r="C17" s="92">
        <v>1.1000000000000001</v>
      </c>
      <c r="D17" s="91">
        <v>11.3</v>
      </c>
      <c r="E17" s="113">
        <f>D17-B17</f>
        <v>0.40000000000000036</v>
      </c>
      <c r="F17" s="30">
        <f>D17-(B17+C17)</f>
        <v>-0.69999999999999929</v>
      </c>
    </row>
    <row r="18" spans="1:8" s="34" customFormat="1" ht="57" customHeight="1" x14ac:dyDescent="0.2">
      <c r="A18" s="343" t="s">
        <v>143</v>
      </c>
      <c r="B18" s="94"/>
      <c r="C18" s="94"/>
      <c r="D18" s="93"/>
      <c r="E18" s="118"/>
      <c r="F18" s="79"/>
    </row>
    <row r="19" spans="1:8" ht="14.25" customHeight="1" x14ac:dyDescent="0.25">
      <c r="A19" s="90" t="s">
        <v>53</v>
      </c>
      <c r="B19" s="91">
        <v>284</v>
      </c>
      <c r="C19" s="92">
        <v>11.8</v>
      </c>
      <c r="D19" s="91">
        <v>287.8</v>
      </c>
      <c r="E19" s="113">
        <f>D19-B19</f>
        <v>3.8000000000000114</v>
      </c>
      <c r="F19" s="30">
        <f>D19-(B19+C19)</f>
        <v>-8</v>
      </c>
    </row>
    <row r="20" spans="1:8" ht="99.75" x14ac:dyDescent="0.2">
      <c r="A20" s="343" t="s">
        <v>144</v>
      </c>
      <c r="B20" s="93"/>
      <c r="C20" s="94"/>
      <c r="D20" s="93"/>
      <c r="E20" s="118">
        <v>9.1</v>
      </c>
      <c r="F20" s="79"/>
    </row>
    <row r="21" spans="1:8" ht="15" x14ac:dyDescent="0.2">
      <c r="A21" s="343" t="s">
        <v>244</v>
      </c>
      <c r="B21" s="93"/>
      <c r="C21" s="94"/>
      <c r="D21" s="93"/>
      <c r="E21" s="118">
        <v>-1.4</v>
      </c>
      <c r="F21" s="79"/>
    </row>
    <row r="22" spans="1:8" ht="59.25" customHeight="1" x14ac:dyDescent="0.2">
      <c r="A22" s="343" t="s">
        <v>145</v>
      </c>
      <c r="B22" s="93"/>
      <c r="C22" s="94"/>
      <c r="D22" s="93"/>
      <c r="E22" s="118">
        <v>-3.9</v>
      </c>
      <c r="F22" s="79"/>
    </row>
    <row r="23" spans="1:8" ht="14.25" customHeight="1" x14ac:dyDescent="0.25">
      <c r="A23" s="90" t="s">
        <v>54</v>
      </c>
      <c r="B23" s="91">
        <v>9.6</v>
      </c>
      <c r="C23" s="92">
        <v>1.1000000000000001</v>
      </c>
      <c r="D23" s="91">
        <v>10.5</v>
      </c>
      <c r="E23" s="113">
        <f>D23-B23</f>
        <v>0.90000000000000036</v>
      </c>
      <c r="F23" s="30">
        <f>D23-(B23+C23)</f>
        <v>-0.19999999999999929</v>
      </c>
    </row>
    <row r="24" spans="1:8" ht="15" customHeight="1" x14ac:dyDescent="0.2">
      <c r="A24" s="100"/>
      <c r="B24" s="94"/>
      <c r="C24" s="94"/>
      <c r="D24" s="93"/>
      <c r="E24" s="118"/>
      <c r="F24" s="79"/>
    </row>
    <row r="25" spans="1:8" ht="14.25" customHeight="1" x14ac:dyDescent="0.25">
      <c r="A25" s="90" t="s">
        <v>56</v>
      </c>
      <c r="B25" s="91">
        <f>41.2-1.4</f>
        <v>39.800000000000004</v>
      </c>
      <c r="C25" s="92">
        <v>2.9</v>
      </c>
      <c r="D25" s="91">
        <f>38.6-1.4</f>
        <v>37.200000000000003</v>
      </c>
      <c r="E25" s="113">
        <f>D25-B25</f>
        <v>-2.6000000000000014</v>
      </c>
      <c r="F25" s="176">
        <f>D25-(B25+C25)</f>
        <v>-5.5</v>
      </c>
    </row>
    <row r="26" spans="1:8" ht="41.25" customHeight="1" x14ac:dyDescent="0.2">
      <c r="A26" s="344" t="s">
        <v>146</v>
      </c>
      <c r="B26" s="162"/>
      <c r="C26" s="162">
        <v>-4.9000000000000004</v>
      </c>
      <c r="D26" s="163"/>
      <c r="E26" s="164">
        <v>5.6</v>
      </c>
      <c r="F26" s="151">
        <v>10.5</v>
      </c>
    </row>
    <row r="27" spans="1:8" ht="45.75" customHeight="1" x14ac:dyDescent="0.2">
      <c r="A27" s="345" t="s">
        <v>147</v>
      </c>
      <c r="B27" s="166"/>
      <c r="C27" s="166">
        <v>4.9000000000000004</v>
      </c>
      <c r="D27" s="167"/>
      <c r="E27" s="168">
        <v>-0.6</v>
      </c>
      <c r="F27" s="149">
        <v>-5.5</v>
      </c>
    </row>
    <row r="28" spans="1:8" ht="31.5" customHeight="1" x14ac:dyDescent="0.2">
      <c r="A28" s="345" t="s">
        <v>148</v>
      </c>
      <c r="B28" s="166"/>
      <c r="C28" s="166">
        <v>0</v>
      </c>
      <c r="D28" s="167"/>
      <c r="E28" s="118">
        <v>-1</v>
      </c>
      <c r="F28" s="149">
        <v>-1</v>
      </c>
    </row>
    <row r="29" spans="1:8" ht="37.5" customHeight="1" x14ac:dyDescent="0.2">
      <c r="A29" s="345" t="s">
        <v>149</v>
      </c>
      <c r="B29" s="166"/>
      <c r="C29" s="166">
        <v>2.9</v>
      </c>
      <c r="D29" s="167"/>
      <c r="E29" s="118">
        <v>-2.2999999999999998</v>
      </c>
      <c r="F29" s="149">
        <v>-5.2</v>
      </c>
    </row>
    <row r="30" spans="1:8" ht="44.25" customHeight="1" x14ac:dyDescent="0.2">
      <c r="A30" s="343" t="s">
        <v>110</v>
      </c>
      <c r="B30" s="94"/>
      <c r="C30" s="94">
        <v>0</v>
      </c>
      <c r="D30" s="93"/>
      <c r="E30" s="118">
        <v>-4.2</v>
      </c>
      <c r="F30" s="79">
        <v>-4.2</v>
      </c>
    </row>
    <row r="31" spans="1:8" ht="6.75" customHeight="1" x14ac:dyDescent="0.2">
      <c r="A31" s="95"/>
      <c r="B31" s="97"/>
      <c r="C31" s="97"/>
      <c r="D31" s="96"/>
      <c r="E31" s="119"/>
      <c r="F31" s="71"/>
    </row>
    <row r="32" spans="1:8" ht="14.25" customHeight="1" x14ac:dyDescent="0.2">
      <c r="A32" s="221" t="s">
        <v>12</v>
      </c>
      <c r="B32" s="49"/>
      <c r="C32" s="101"/>
      <c r="D32" s="61"/>
      <c r="E32" s="120">
        <f>E25+E22+E21</f>
        <v>-7.9000000000000021</v>
      </c>
      <c r="F32" s="102">
        <f>F25+F19+F4</f>
        <v>-14.200000000000001</v>
      </c>
      <c r="H32" s="211"/>
    </row>
    <row r="33" spans="1:6" s="47" customFormat="1" ht="14.25" customHeight="1" x14ac:dyDescent="0.2">
      <c r="A33" s="221" t="s">
        <v>15</v>
      </c>
      <c r="B33" s="48"/>
      <c r="C33" s="48"/>
      <c r="D33" s="49"/>
      <c r="E33" s="121">
        <f>E23+E20+E17+E9+E7+E5</f>
        <v>10.5</v>
      </c>
      <c r="F33" s="103">
        <f>F23+F17+F9</f>
        <v>-0.79999999999999871</v>
      </c>
    </row>
    <row r="34" spans="1:6" s="47" customFormat="1" ht="14.25" customHeight="1" thickBot="1" x14ac:dyDescent="0.25">
      <c r="A34" s="222" t="s">
        <v>0</v>
      </c>
      <c r="B34" s="104">
        <f>B4+B9+B11+B16</f>
        <v>359.9</v>
      </c>
      <c r="C34" s="104">
        <f>C4+C9+C11+C16</f>
        <v>18.599999999999998</v>
      </c>
      <c r="D34" s="105">
        <f>D4+D9+D11+D16</f>
        <v>362.6</v>
      </c>
      <c r="E34" s="197">
        <f>E4+E9+E11+E16</f>
        <v>2.7000000000000091</v>
      </c>
      <c r="F34" s="195">
        <f>F4+F9+F11+F16</f>
        <v>-15.899999999999922</v>
      </c>
    </row>
    <row r="35" spans="1:6" ht="13.5" thickTop="1" x14ac:dyDescent="0.2">
      <c r="A35" s="192"/>
      <c r="B35" s="193"/>
      <c r="C35" s="193"/>
      <c r="D35" s="193"/>
      <c r="E35" s="196"/>
      <c r="F35" s="194"/>
    </row>
    <row r="36" spans="1:6" x14ac:dyDescent="0.2">
      <c r="A36" s="175" t="s">
        <v>90</v>
      </c>
    </row>
    <row r="37" spans="1:6" x14ac:dyDescent="0.2">
      <c r="A37" s="175" t="s">
        <v>99</v>
      </c>
      <c r="B37" s="51">
        <v>3.4</v>
      </c>
      <c r="C37" s="51"/>
    </row>
    <row r="38" spans="1:6" x14ac:dyDescent="0.2">
      <c r="A38" s="175" t="s">
        <v>100</v>
      </c>
      <c r="B38" s="51">
        <v>11</v>
      </c>
      <c r="C38" s="51"/>
    </row>
  </sheetData>
  <dataConsolidate>
    <dataRefs count="1">
      <dataRef ref="H5:H6" sheet="S &amp; S (3)" r:id="rId1"/>
    </dataRefs>
  </dataConsolidate>
  <mergeCells count="6">
    <mergeCell ref="A1:F1"/>
    <mergeCell ref="A2:A3"/>
    <mergeCell ref="B2:B3"/>
    <mergeCell ref="C2:C3"/>
    <mergeCell ref="D2:D3"/>
    <mergeCell ref="E2:F2"/>
  </mergeCells>
  <pageMargins left="0.51181102362204722" right="0.51181102362204722" top="0.55118110236220474" bottom="0.55118110236220474" header="0" footer="0"/>
  <pageSetup paperSize="9" scale="65" fitToHeight="0" orientation="portrait" r:id="rId2"/>
  <drawing r:id="rId3"/>
  <extLst>
    <ext xmlns:x14="http://schemas.microsoft.com/office/spreadsheetml/2009/9/main" uri="{78C0D931-6437-407d-A8EE-F0AAD7539E65}">
      <x14:conditionalFormattings>
        <x14:conditionalFormatting xmlns:xm="http://schemas.microsoft.com/office/excel/2006/main">
          <x14:cfRule type="iconSet" priority="6" id="{3CD95604-FB30-48C5-8DED-923C86B5494F}">
            <x14:iconSet custom="1">
              <x14:cfvo type="percent">
                <xm:f>0</xm:f>
              </x14:cfvo>
              <x14:cfvo type="num">
                <xm:f>0</xm:f>
              </x14:cfvo>
              <x14:cfvo type="num" gte="0">
                <xm:f>0</xm:f>
              </x14:cfvo>
              <x14:cfIcon iconSet="3TrafficLights1" iconId="2"/>
              <x14:cfIcon iconSet="3TrafficLights1" iconId="2"/>
              <x14:cfIcon iconSet="3TrafficLights1" iconId="0"/>
            </x14:iconSet>
          </x14:cfRule>
          <xm:sqref>E30:F31 E23:F28 E4:F10 F29 E15:F19</xm:sqref>
        </x14:conditionalFormatting>
        <x14:conditionalFormatting xmlns:xm="http://schemas.microsoft.com/office/excel/2006/main">
          <x14:cfRule type="iconSet" priority="5" id="{61DF4C40-F5E2-4349-829C-5D750C5EDD41}">
            <x14:iconSet custom="1">
              <x14:cfvo type="percent">
                <xm:f>0</xm:f>
              </x14:cfvo>
              <x14:cfvo type="num">
                <xm:f>0</xm:f>
              </x14:cfvo>
              <x14:cfvo type="num" gte="0">
                <xm:f>0</xm:f>
              </x14:cfvo>
              <x14:cfIcon iconSet="3TrafficLights1" iconId="2"/>
              <x14:cfIcon iconSet="NoIcons" iconId="0"/>
              <x14:cfIcon iconSet="3TrafficLights1" iconId="0"/>
            </x14:iconSet>
          </x14:cfRule>
          <xm:sqref>E34:F34</xm:sqref>
        </x14:conditionalFormatting>
        <x14:conditionalFormatting xmlns:xm="http://schemas.microsoft.com/office/excel/2006/main">
          <x14:cfRule type="iconSet" priority="4" id="{C2122F26-8E33-4965-B66D-C42A750A2010}">
            <x14:iconSet custom="1">
              <x14:cfvo type="percent">
                <xm:f>0</xm:f>
              </x14:cfvo>
              <x14:cfvo type="num">
                <xm:f>0</xm:f>
              </x14:cfvo>
              <x14:cfvo type="num" gte="0">
                <xm:f>0</xm:f>
              </x14:cfvo>
              <x14:cfIcon iconSet="3TrafficLights1" iconId="2"/>
              <x14:cfIcon iconSet="3TrafficLights1" iconId="2"/>
              <x14:cfIcon iconSet="3TrafficLights1" iconId="0"/>
            </x14:iconSet>
          </x14:cfRule>
          <xm:sqref>E20:F22</xm:sqref>
        </x14:conditionalFormatting>
        <x14:conditionalFormatting xmlns:xm="http://schemas.microsoft.com/office/excel/2006/main">
          <x14:cfRule type="iconSet" priority="2" id="{1360ADF1-D4F7-42F5-A680-C0115018B622}">
            <x14:iconSet custom="1">
              <x14:cfvo type="percent">
                <xm:f>0</xm:f>
              </x14:cfvo>
              <x14:cfvo type="num">
                <xm:f>0</xm:f>
              </x14:cfvo>
              <x14:cfvo type="num" gte="0">
                <xm:f>0</xm:f>
              </x14:cfvo>
              <x14:cfIcon iconSet="3TrafficLights1" iconId="2"/>
              <x14:cfIcon iconSet="3TrafficLights1" iconId="2"/>
              <x14:cfIcon iconSet="3TrafficLights1" iconId="0"/>
            </x14:iconSet>
          </x14:cfRule>
          <xm:sqref>E11:F13</xm:sqref>
        </x14:conditionalFormatting>
        <x14:conditionalFormatting xmlns:xm="http://schemas.microsoft.com/office/excel/2006/main">
          <x14:cfRule type="iconSet" priority="1" id="{226F77CE-4BA9-414D-95F8-F3F0735208AE}">
            <x14:iconSet custom="1">
              <x14:cfvo type="percent">
                <xm:f>0</xm:f>
              </x14:cfvo>
              <x14:cfvo type="num">
                <xm:f>0</xm:f>
              </x14:cfvo>
              <x14:cfvo type="num" gte="0">
                <xm:f>0</xm:f>
              </x14:cfvo>
              <x14:cfIcon iconSet="3TrafficLights1" iconId="2"/>
              <x14:cfIcon iconSet="3TrafficLights1" iconId="2"/>
              <x14:cfIcon iconSet="3TrafficLights1" iconId="0"/>
            </x14:iconSet>
          </x14:cfRule>
          <xm:sqref>E14:F14</xm:sqref>
        </x14:conditionalFormatting>
        <x14:conditionalFormatting xmlns:xm="http://schemas.microsoft.com/office/excel/2006/main">
          <x14:cfRule type="iconSet" priority="58" id="{644E6D9C-A6BD-41EC-9115-495AE66396E7}">
            <x14:iconSet custom="1">
              <x14:cfvo type="percent">
                <xm:f>0</xm:f>
              </x14:cfvo>
              <x14:cfvo type="num">
                <xm:f>0</xm:f>
              </x14:cfvo>
              <x14:cfvo type="num" gte="0">
                <xm:f>0</xm:f>
              </x14:cfvo>
              <x14:cfIcon iconSet="3TrafficLights1" iconId="2"/>
              <x14:cfIcon iconSet="3TrafficLights1" iconId="2"/>
              <x14:cfIcon iconSet="3TrafficLights1" iconId="0"/>
            </x14:iconSet>
          </x14:cfRule>
          <xm:sqref>E29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F31"/>
  <sheetViews>
    <sheetView topLeftCell="A7" zoomScale="80" zoomScaleNormal="80" workbookViewId="0">
      <selection activeCell="L13" sqref="L13"/>
    </sheetView>
  </sheetViews>
  <sheetFormatPr defaultColWidth="9.140625" defaultRowHeight="12.75" x14ac:dyDescent="0.2"/>
  <cols>
    <col min="1" max="1" width="60.7109375" style="50" customWidth="1"/>
    <col min="2" max="2" width="17" style="51" customWidth="1"/>
    <col min="3" max="3" width="13.42578125" style="23" customWidth="1"/>
    <col min="4" max="4" width="13" style="23" customWidth="1"/>
    <col min="5" max="5" width="18.140625" style="23" bestFit="1" customWidth="1"/>
    <col min="6" max="6" width="16.42578125" style="52" bestFit="1" customWidth="1"/>
    <col min="7" max="16384" width="9.140625" style="23"/>
  </cols>
  <sheetData>
    <row r="1" spans="1:6" ht="18" x14ac:dyDescent="0.2">
      <c r="A1" s="415" t="s">
        <v>158</v>
      </c>
      <c r="B1" s="416"/>
      <c r="C1" s="416"/>
      <c r="D1" s="416"/>
      <c r="E1" s="416"/>
      <c r="F1" s="417"/>
    </row>
    <row r="2" spans="1:6" ht="30.75" customHeight="1" thickBot="1" x14ac:dyDescent="0.25">
      <c r="A2" s="418" t="s">
        <v>2</v>
      </c>
      <c r="B2" s="420" t="s">
        <v>67</v>
      </c>
      <c r="C2" s="422" t="s">
        <v>68</v>
      </c>
      <c r="D2" s="424" t="s">
        <v>11</v>
      </c>
      <c r="E2" s="424" t="s">
        <v>76</v>
      </c>
      <c r="F2" s="420"/>
    </row>
    <row r="3" spans="1:6" ht="39" customHeight="1" thickTop="1" x14ac:dyDescent="0.2">
      <c r="A3" s="419"/>
      <c r="B3" s="421"/>
      <c r="C3" s="423"/>
      <c r="D3" s="425"/>
      <c r="E3" s="24" t="s">
        <v>78</v>
      </c>
      <c r="F3" s="355" t="s">
        <v>70</v>
      </c>
    </row>
    <row r="4" spans="1:6" ht="14.25" customHeight="1" x14ac:dyDescent="0.25">
      <c r="A4" s="62" t="s">
        <v>58</v>
      </c>
      <c r="B4" s="63">
        <v>14.6</v>
      </c>
      <c r="C4" s="64">
        <v>0.6</v>
      </c>
      <c r="D4" s="65">
        <v>14</v>
      </c>
      <c r="E4" s="66">
        <f>D4-B4</f>
        <v>-0.59999999999999964</v>
      </c>
      <c r="F4" s="67">
        <f>D4-(B4+C4)</f>
        <v>-1.1999999999999993</v>
      </c>
    </row>
    <row r="5" spans="1:6" ht="128.25" x14ac:dyDescent="0.2">
      <c r="A5" s="95" t="s">
        <v>243</v>
      </c>
      <c r="B5" s="68"/>
      <c r="C5" s="68"/>
      <c r="D5" s="69"/>
      <c r="E5" s="70">
        <v>-0.6</v>
      </c>
      <c r="F5" s="71"/>
    </row>
    <row r="6" spans="1:6" s="34" customFormat="1" ht="14.25" customHeight="1" x14ac:dyDescent="0.25">
      <c r="A6" s="72" t="s">
        <v>59</v>
      </c>
      <c r="B6" s="72">
        <v>14</v>
      </c>
      <c r="C6" s="72">
        <v>-2.5</v>
      </c>
      <c r="D6" s="73">
        <v>12.7</v>
      </c>
      <c r="E6" s="74">
        <f>D6-B6</f>
        <v>-1.3000000000000007</v>
      </c>
      <c r="F6" s="75">
        <f>D6-(B6+C6)</f>
        <v>1.1999999999999993</v>
      </c>
    </row>
    <row r="7" spans="1:6" s="34" customFormat="1" ht="129.75" customHeight="1" x14ac:dyDescent="0.2">
      <c r="A7" s="111" t="s">
        <v>255</v>
      </c>
      <c r="B7" s="76"/>
      <c r="C7" s="76"/>
      <c r="D7" s="77"/>
      <c r="E7" s="78">
        <v>-1.3</v>
      </c>
      <c r="F7" s="79"/>
    </row>
    <row r="8" spans="1:6" s="34" customFormat="1" ht="14.25" customHeight="1" x14ac:dyDescent="0.25">
      <c r="A8" s="62" t="s">
        <v>60</v>
      </c>
      <c r="B8" s="62">
        <v>11.1</v>
      </c>
      <c r="C8" s="62">
        <v>4.0999999999999996</v>
      </c>
      <c r="D8" s="65">
        <v>13.8</v>
      </c>
      <c r="E8" s="66">
        <f>D8-B8</f>
        <v>2.7000000000000011</v>
      </c>
      <c r="F8" s="67">
        <f>D8-(B8+C8)</f>
        <v>-1.3999999999999986</v>
      </c>
    </row>
    <row r="9" spans="1:6" s="34" customFormat="1" ht="57.75" customHeight="1" x14ac:dyDescent="0.2">
      <c r="A9" s="145" t="s">
        <v>102</v>
      </c>
      <c r="B9" s="146"/>
      <c r="C9" s="146"/>
      <c r="D9" s="147"/>
      <c r="E9" s="148">
        <v>0.6</v>
      </c>
      <c r="F9" s="149"/>
    </row>
    <row r="10" spans="1:6" s="34" customFormat="1" ht="28.5" x14ac:dyDescent="0.2">
      <c r="A10" s="145" t="s">
        <v>101</v>
      </c>
      <c r="B10" s="146"/>
      <c r="C10" s="146"/>
      <c r="D10" s="147"/>
      <c r="E10" s="148">
        <v>0.5</v>
      </c>
      <c r="F10" s="149"/>
    </row>
    <row r="11" spans="1:6" s="34" customFormat="1" ht="28.5" x14ac:dyDescent="0.2">
      <c r="A11" s="366" t="s">
        <v>238</v>
      </c>
      <c r="B11" s="76"/>
      <c r="C11" s="76"/>
      <c r="D11" s="77"/>
      <c r="E11" s="367">
        <v>-0.2</v>
      </c>
      <c r="F11" s="79"/>
    </row>
    <row r="12" spans="1:6" s="34" customFormat="1" ht="41.25" customHeight="1" x14ac:dyDescent="0.2">
      <c r="A12" s="366" t="s">
        <v>239</v>
      </c>
      <c r="B12" s="76"/>
      <c r="C12" s="76"/>
      <c r="D12" s="77"/>
      <c r="E12" s="367">
        <v>-0.1</v>
      </c>
      <c r="F12" s="79"/>
    </row>
    <row r="13" spans="1:6" s="34" customFormat="1" ht="33.75" customHeight="1" x14ac:dyDescent="0.2">
      <c r="A13" s="366" t="s">
        <v>240</v>
      </c>
      <c r="B13" s="76"/>
      <c r="C13" s="76"/>
      <c r="D13" s="77"/>
      <c r="E13" s="367">
        <v>0.2</v>
      </c>
      <c r="F13" s="79"/>
    </row>
    <row r="14" spans="1:6" s="34" customFormat="1" ht="28.5" x14ac:dyDescent="0.2">
      <c r="A14" s="366" t="s">
        <v>241</v>
      </c>
      <c r="B14" s="76"/>
      <c r="C14" s="76"/>
      <c r="D14" s="77"/>
      <c r="E14" s="367">
        <v>-0.2</v>
      </c>
      <c r="F14" s="79"/>
    </row>
    <row r="15" spans="1:6" s="34" customFormat="1" ht="42.75" x14ac:dyDescent="0.2">
      <c r="A15" s="110" t="s">
        <v>242</v>
      </c>
      <c r="B15" s="68"/>
      <c r="C15" s="68"/>
      <c r="D15" s="69"/>
      <c r="E15" s="70">
        <v>1</v>
      </c>
      <c r="F15" s="71"/>
    </row>
    <row r="16" spans="1:6" s="34" customFormat="1" ht="14.25" customHeight="1" x14ac:dyDescent="0.25">
      <c r="A16" s="72" t="s">
        <v>50</v>
      </c>
      <c r="B16" s="72">
        <v>-0.2</v>
      </c>
      <c r="C16" s="72">
        <v>0.6</v>
      </c>
      <c r="D16" s="73">
        <v>-0.1</v>
      </c>
      <c r="E16" s="74">
        <f>D16-B16</f>
        <v>0.1</v>
      </c>
      <c r="F16" s="75">
        <f>D16-(B16+C16)</f>
        <v>-0.5</v>
      </c>
    </row>
    <row r="17" spans="1:6" s="34" customFormat="1" ht="57" x14ac:dyDescent="0.2">
      <c r="A17" s="100" t="s">
        <v>237</v>
      </c>
      <c r="B17" s="76"/>
      <c r="C17" s="76"/>
      <c r="D17" s="77"/>
      <c r="E17" s="78">
        <v>0.1</v>
      </c>
      <c r="F17" s="79"/>
    </row>
    <row r="18" spans="1:6" s="34" customFormat="1" ht="14.25" customHeight="1" x14ac:dyDescent="0.25">
      <c r="A18" s="62" t="s">
        <v>61</v>
      </c>
      <c r="B18" s="62">
        <v>52.9</v>
      </c>
      <c r="C18" s="62">
        <v>-0.5</v>
      </c>
      <c r="D18" s="65">
        <v>53.9</v>
      </c>
      <c r="E18" s="66">
        <f>D18-B18</f>
        <v>1</v>
      </c>
      <c r="F18" s="67">
        <f>D18-(B18+C18)</f>
        <v>1.5</v>
      </c>
    </row>
    <row r="19" spans="1:6" s="34" customFormat="1" ht="85.5" x14ac:dyDescent="0.2">
      <c r="A19" s="150" t="s">
        <v>235</v>
      </c>
      <c r="B19" s="143"/>
      <c r="C19" s="143"/>
      <c r="D19" s="144"/>
      <c r="E19" s="142">
        <v>1.3</v>
      </c>
      <c r="F19" s="151"/>
    </row>
    <row r="20" spans="1:6" s="34" customFormat="1" ht="42.75" x14ac:dyDescent="0.2">
      <c r="A20" s="111" t="s">
        <v>236</v>
      </c>
      <c r="B20" s="68"/>
      <c r="C20" s="68"/>
      <c r="D20" s="69"/>
      <c r="E20" s="70">
        <v>-0.3</v>
      </c>
      <c r="F20" s="71"/>
    </row>
    <row r="21" spans="1:6" ht="14.25" customHeight="1" x14ac:dyDescent="0.25">
      <c r="A21" s="72" t="s">
        <v>57</v>
      </c>
      <c r="B21" s="72">
        <v>15.2</v>
      </c>
      <c r="C21" s="72">
        <v>1.2</v>
      </c>
      <c r="D21" s="80">
        <v>15.5</v>
      </c>
      <c r="E21" s="74">
        <f>D21-B21</f>
        <v>0.30000000000000071</v>
      </c>
      <c r="F21" s="75">
        <f>D21-(B21+C21)</f>
        <v>-0.89999999999999858</v>
      </c>
    </row>
    <row r="22" spans="1:6" ht="14.25" customHeight="1" x14ac:dyDescent="0.2">
      <c r="A22" s="100"/>
      <c r="B22" s="76"/>
      <c r="C22" s="76"/>
      <c r="D22" s="77"/>
      <c r="E22" s="78"/>
      <c r="F22" s="79"/>
    </row>
    <row r="23" spans="1:6" ht="14.25" customHeight="1" x14ac:dyDescent="0.25">
      <c r="A23" s="62" t="s">
        <v>62</v>
      </c>
      <c r="B23" s="64">
        <v>12</v>
      </c>
      <c r="C23" s="64">
        <v>0</v>
      </c>
      <c r="D23" s="65">
        <v>12.02641</v>
      </c>
      <c r="E23" s="66">
        <v>0</v>
      </c>
      <c r="F23" s="67">
        <v>0</v>
      </c>
    </row>
    <row r="24" spans="1:6" ht="7.5" customHeight="1" x14ac:dyDescent="0.2">
      <c r="A24" s="95"/>
      <c r="B24" s="68"/>
      <c r="C24" s="68"/>
      <c r="D24" s="81"/>
      <c r="E24" s="82"/>
      <c r="F24" s="71"/>
    </row>
    <row r="25" spans="1:6" s="47" customFormat="1" ht="14.25" customHeight="1" x14ac:dyDescent="0.2">
      <c r="A25" s="221" t="s">
        <v>12</v>
      </c>
      <c r="B25" s="83"/>
      <c r="C25" s="84"/>
      <c r="D25" s="83"/>
      <c r="E25" s="85">
        <f>+E6</f>
        <v>-1.3000000000000007</v>
      </c>
      <c r="F25" s="212">
        <f>F21+F8+F4</f>
        <v>-3.4999999999999964</v>
      </c>
    </row>
    <row r="26" spans="1:6" s="47" customFormat="1" ht="14.25" customHeight="1" x14ac:dyDescent="0.2">
      <c r="A26" s="221" t="s">
        <v>15</v>
      </c>
      <c r="B26" s="86"/>
      <c r="C26" s="86"/>
      <c r="D26" s="87"/>
      <c r="E26" s="89">
        <f>E8+E16+E19+E21+E6</f>
        <v>3.1000000000000014</v>
      </c>
      <c r="F26" s="213">
        <f>F18+F6</f>
        <v>2.6999999999999993</v>
      </c>
    </row>
    <row r="27" spans="1:6" s="47" customFormat="1" ht="14.25" customHeight="1" thickBot="1" x14ac:dyDescent="0.25">
      <c r="A27" s="222" t="s">
        <v>0</v>
      </c>
      <c r="B27" s="104">
        <f>SUM(B4:B23)</f>
        <v>119.60000000000001</v>
      </c>
      <c r="C27" s="104">
        <f>SUM(C4:C23)</f>
        <v>3.5</v>
      </c>
      <c r="D27" s="214">
        <f>SUM(D4:D23)</f>
        <v>121.82641</v>
      </c>
      <c r="E27" s="88">
        <f>E23+E21+E18+E16+E8+E6+E4</f>
        <v>2.2000000000000011</v>
      </c>
      <c r="F27" s="88">
        <f>F23+F21+F18+F16+F8+F6+F4</f>
        <v>-1.2999999999999972</v>
      </c>
    </row>
    <row r="28" spans="1:6" ht="13.5" thickTop="1" x14ac:dyDescent="0.2"/>
    <row r="29" spans="1:6" x14ac:dyDescent="0.2">
      <c r="A29" s="175" t="s">
        <v>90</v>
      </c>
    </row>
    <row r="30" spans="1:6" x14ac:dyDescent="0.2">
      <c r="A30" s="175" t="s">
        <v>108</v>
      </c>
      <c r="B30" s="51">
        <f>-F27</f>
        <v>1.2999999999999972</v>
      </c>
    </row>
    <row r="31" spans="1:6" x14ac:dyDescent="0.2">
      <c r="A31" s="175" t="s">
        <v>100</v>
      </c>
      <c r="B31" s="51">
        <v>0</v>
      </c>
    </row>
  </sheetData>
  <dataConsolidate>
    <dataRefs count="1">
      <dataRef ref="H5:H6" sheet="S &amp; S (3)" r:id="rId1"/>
    </dataRefs>
  </dataConsolidate>
  <mergeCells count="6">
    <mergeCell ref="A1:F1"/>
    <mergeCell ref="B2:B3"/>
    <mergeCell ref="C2:C3"/>
    <mergeCell ref="D2:D3"/>
    <mergeCell ref="E2:F2"/>
    <mergeCell ref="A2:A3"/>
  </mergeCells>
  <pageMargins left="0.51181102362204722" right="0.51181102362204722" top="0.55118110236220474" bottom="0.55118110236220474" header="0" footer="0"/>
  <pageSetup paperSize="9" orientation="landscape" horizontalDpi="300" verticalDpi="300" r:id="rId2"/>
  <drawing r:id="rId3"/>
  <extLst>
    <ext xmlns:x14="http://schemas.microsoft.com/office/spreadsheetml/2009/9/main" uri="{78C0D931-6437-407d-A8EE-F0AAD7539E65}">
      <x14:conditionalFormattings>
        <x14:conditionalFormatting xmlns:xm="http://schemas.microsoft.com/office/excel/2006/main">
          <x14:cfRule type="iconSet" priority="1" id="{4BF7672B-2B25-43AA-BDE2-3CC281476D11}">
            <x14:iconSet custom="1">
              <x14:cfvo type="percent">
                <xm:f>0</xm:f>
              </x14:cfvo>
              <x14:cfvo type="num">
                <xm:f>0</xm:f>
              </x14:cfvo>
              <x14:cfvo type="num" gte="0">
                <xm:f>0</xm:f>
              </x14:cfvo>
              <x14:cfIcon iconSet="3TrafficLights1" iconId="2"/>
              <x14:cfIcon iconSet="NoIcons" iconId="0"/>
              <x14:cfIcon iconSet="3TrafficLights1" iconId="0"/>
            </x14:iconSet>
          </x14:cfRule>
          <xm:sqref>E27:F27</xm:sqref>
        </x14:conditionalFormatting>
        <x14:conditionalFormatting xmlns:xm="http://schemas.microsoft.com/office/excel/2006/main">
          <x14:cfRule type="iconSet" priority="73" id="{E11EFEB1-AA24-4F8F-BEFD-BDB956BC5F0E}">
            <x14:iconSet custom="1">
              <x14:cfvo type="percent">
                <xm:f>0</xm:f>
              </x14:cfvo>
              <x14:cfvo type="num">
                <xm:f>0</xm:f>
              </x14:cfvo>
              <x14:cfvo type="num" gte="0">
                <xm:f>0</xm:f>
              </x14:cfvo>
              <x14:cfIcon iconSet="3TrafficLights1" iconId="2"/>
              <x14:cfIcon iconSet="3TrafficLights1" iconId="2"/>
              <x14:cfIcon iconSet="3TrafficLights1" iconId="0"/>
            </x14:iconSet>
          </x14:cfRule>
          <xm:sqref>E4:F23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M63"/>
  <sheetViews>
    <sheetView zoomScale="80" zoomScaleNormal="80" workbookViewId="0">
      <pane ySplit="3" topLeftCell="A4" activePane="bottomLeft" state="frozen"/>
      <selection pane="bottomLeft" activeCell="I12" sqref="I12"/>
    </sheetView>
  </sheetViews>
  <sheetFormatPr defaultColWidth="9.140625" defaultRowHeight="12.75" x14ac:dyDescent="0.2"/>
  <cols>
    <col min="1" max="1" width="61" style="50" customWidth="1"/>
    <col min="2" max="2" width="16.7109375" style="51" customWidth="1"/>
    <col min="3" max="3" width="13.5703125" style="23" customWidth="1"/>
    <col min="4" max="4" width="12.42578125" style="23" customWidth="1"/>
    <col min="5" max="5" width="18.140625" style="23" bestFit="1" customWidth="1"/>
    <col min="6" max="6" width="16.42578125" style="52" bestFit="1" customWidth="1"/>
    <col min="7" max="9" width="9.140625" style="23"/>
    <col min="10" max="10" width="11.140625" style="53" bestFit="1" customWidth="1"/>
    <col min="11" max="11" width="9.140625" style="23"/>
    <col min="12" max="12" width="10" style="23" bestFit="1" customWidth="1"/>
    <col min="13" max="13" width="11.140625" style="23" bestFit="1" customWidth="1"/>
    <col min="14" max="16384" width="9.140625" style="23"/>
  </cols>
  <sheetData>
    <row r="1" spans="1:10" ht="18" x14ac:dyDescent="0.2">
      <c r="A1" s="415" t="s">
        <v>158</v>
      </c>
      <c r="B1" s="416"/>
      <c r="C1" s="416"/>
      <c r="D1" s="416"/>
      <c r="E1" s="416"/>
      <c r="F1" s="417"/>
    </row>
    <row r="2" spans="1:10" ht="27" customHeight="1" thickBot="1" x14ac:dyDescent="0.25">
      <c r="A2" s="418" t="s">
        <v>13</v>
      </c>
      <c r="B2" s="420" t="s">
        <v>67</v>
      </c>
      <c r="C2" s="422" t="s">
        <v>68</v>
      </c>
      <c r="D2" s="424" t="s">
        <v>11</v>
      </c>
      <c r="E2" s="424" t="s">
        <v>79</v>
      </c>
      <c r="F2" s="420"/>
    </row>
    <row r="3" spans="1:10" ht="28.5" customHeight="1" thickTop="1" x14ac:dyDescent="0.2">
      <c r="A3" s="419"/>
      <c r="B3" s="421"/>
      <c r="C3" s="423"/>
      <c r="D3" s="425"/>
      <c r="E3" s="24" t="s">
        <v>69</v>
      </c>
      <c r="F3" s="348" t="s">
        <v>70</v>
      </c>
    </row>
    <row r="4" spans="1:10" ht="14.25" customHeight="1" x14ac:dyDescent="0.25">
      <c r="A4" s="25" t="s">
        <v>17</v>
      </c>
      <c r="B4" s="26">
        <f>B5+B14+B19</f>
        <v>545.5</v>
      </c>
      <c r="C4" s="26">
        <f>C5+C14+C19</f>
        <v>16.399999999999999</v>
      </c>
      <c r="D4" s="56">
        <f>D5+D14+D19</f>
        <v>546.20000000000005</v>
      </c>
      <c r="E4" s="112">
        <f>E5+E14+E19</f>
        <v>0.70000000000001883</v>
      </c>
      <c r="F4" s="181">
        <f>F5+F14+F19</f>
        <v>-15.699999999999958</v>
      </c>
    </row>
    <row r="5" spans="1:10" ht="14.25" customHeight="1" x14ac:dyDescent="0.25">
      <c r="A5" s="27" t="s">
        <v>74</v>
      </c>
      <c r="B5" s="28">
        <f>526.5-14.9</f>
        <v>511.6</v>
      </c>
      <c r="C5" s="28">
        <v>14.9</v>
      </c>
      <c r="D5" s="29">
        <f>+B5+5.2-3.1</f>
        <v>513.70000000000005</v>
      </c>
      <c r="E5" s="113">
        <f>D5-B5</f>
        <v>2.1000000000000227</v>
      </c>
      <c r="F5" s="176">
        <f>D5-(B5+C5)</f>
        <v>-12.799999999999955</v>
      </c>
    </row>
    <row r="6" spans="1:10" s="34" customFormat="1" ht="28.5" x14ac:dyDescent="0.2">
      <c r="A6" s="152" t="s">
        <v>71</v>
      </c>
      <c r="B6" s="153"/>
      <c r="C6" s="153"/>
      <c r="D6" s="154"/>
      <c r="E6" s="155">
        <v>-2.1</v>
      </c>
      <c r="F6" s="182"/>
      <c r="J6" s="57"/>
    </row>
    <row r="7" spans="1:10" s="34" customFormat="1" ht="28.5" x14ac:dyDescent="0.2">
      <c r="A7" s="152" t="s">
        <v>130</v>
      </c>
      <c r="B7" s="153"/>
      <c r="C7" s="153"/>
      <c r="D7" s="154"/>
      <c r="E7" s="155">
        <v>-0.4</v>
      </c>
      <c r="F7" s="182"/>
      <c r="J7" s="57"/>
    </row>
    <row r="8" spans="1:10" s="34" customFormat="1" ht="28.5" x14ac:dyDescent="0.2">
      <c r="A8" s="152" t="s">
        <v>159</v>
      </c>
      <c r="B8" s="153"/>
      <c r="C8" s="153"/>
      <c r="D8" s="154"/>
      <c r="E8" s="155">
        <v>-0.5</v>
      </c>
      <c r="F8" s="182"/>
      <c r="J8" s="57"/>
    </row>
    <row r="9" spans="1:10" s="34" customFormat="1" ht="14.25" x14ac:dyDescent="0.2">
      <c r="A9" s="152" t="s">
        <v>160</v>
      </c>
      <c r="B9" s="153"/>
      <c r="C9" s="153"/>
      <c r="D9" s="154"/>
      <c r="E9" s="155">
        <v>-0.5</v>
      </c>
      <c r="F9" s="182"/>
      <c r="J9" s="57"/>
    </row>
    <row r="10" spans="1:10" s="34" customFormat="1" ht="30" customHeight="1" x14ac:dyDescent="0.2">
      <c r="A10" s="156" t="s">
        <v>72</v>
      </c>
      <c r="B10" s="157"/>
      <c r="C10" s="157"/>
      <c r="D10" s="158"/>
      <c r="E10" s="159">
        <v>0.4</v>
      </c>
      <c r="F10" s="183"/>
      <c r="J10" s="349"/>
    </row>
    <row r="11" spans="1:10" s="34" customFormat="1" ht="63.75" customHeight="1" x14ac:dyDescent="0.2">
      <c r="A11" s="31" t="s">
        <v>161</v>
      </c>
      <c r="B11" s="32"/>
      <c r="C11" s="32"/>
      <c r="D11" s="33"/>
      <c r="E11" s="122">
        <v>5.2</v>
      </c>
      <c r="F11" s="184"/>
      <c r="H11" s="57"/>
      <c r="I11" s="57"/>
      <c r="J11" s="349"/>
    </row>
    <row r="12" spans="1:10" s="34" customFormat="1" ht="63.75" customHeight="1" x14ac:dyDescent="0.2">
      <c r="A12" s="31" t="s">
        <v>259</v>
      </c>
      <c r="B12" s="32"/>
      <c r="C12" s="32"/>
      <c r="D12" s="33"/>
      <c r="E12" s="122"/>
      <c r="F12" s="184"/>
      <c r="H12" s="57"/>
      <c r="J12" s="349"/>
    </row>
    <row r="13" spans="1:10" s="34" customFormat="1" ht="14.25" x14ac:dyDescent="0.2">
      <c r="A13" s="31"/>
      <c r="B13" s="32"/>
      <c r="C13" s="32"/>
      <c r="D13" s="33"/>
      <c r="E13" s="114"/>
      <c r="F13" s="184"/>
      <c r="J13" s="349"/>
    </row>
    <row r="14" spans="1:10" s="34" customFormat="1" ht="14.25" customHeight="1" x14ac:dyDescent="0.25">
      <c r="A14" s="27" t="s">
        <v>18</v>
      </c>
      <c r="B14" s="35">
        <v>18.100000000000001</v>
      </c>
      <c r="C14" s="35">
        <v>0.5</v>
      </c>
      <c r="D14" s="36">
        <v>16.899999999999999</v>
      </c>
      <c r="E14" s="113">
        <f>D14-B14</f>
        <v>-1.2000000000000028</v>
      </c>
      <c r="F14" s="176">
        <f>D14-(B14+C14)</f>
        <v>-1.7000000000000028</v>
      </c>
      <c r="J14" s="349"/>
    </row>
    <row r="15" spans="1:10" s="34" customFormat="1" ht="42.75" x14ac:dyDescent="0.2">
      <c r="A15" s="152" t="s">
        <v>162</v>
      </c>
      <c r="B15" s="153"/>
      <c r="C15" s="153"/>
      <c r="D15" s="154"/>
      <c r="E15" s="155">
        <v>-0.9</v>
      </c>
      <c r="F15" s="182"/>
      <c r="J15" s="349"/>
    </row>
    <row r="16" spans="1:10" s="34" customFormat="1" ht="14.25" customHeight="1" x14ac:dyDescent="0.2">
      <c r="A16" s="37" t="s">
        <v>163</v>
      </c>
      <c r="B16" s="32"/>
      <c r="C16" s="32"/>
      <c r="D16" s="33"/>
      <c r="E16" s="122">
        <v>-0.3</v>
      </c>
      <c r="F16" s="184"/>
      <c r="J16" s="349"/>
    </row>
    <row r="17" spans="1:13" s="34" customFormat="1" ht="28.5" x14ac:dyDescent="0.2">
      <c r="A17" s="37" t="s">
        <v>164</v>
      </c>
      <c r="B17" s="32"/>
      <c r="C17" s="32"/>
      <c r="D17" s="33"/>
      <c r="E17" s="122"/>
      <c r="F17" s="184"/>
      <c r="J17" s="349"/>
    </row>
    <row r="18" spans="1:13" s="34" customFormat="1" ht="14.25" customHeight="1" x14ac:dyDescent="0.2">
      <c r="A18" s="37"/>
      <c r="B18" s="32"/>
      <c r="C18" s="32"/>
      <c r="D18" s="33"/>
      <c r="E18" s="122"/>
      <c r="F18" s="184"/>
      <c r="J18" s="349"/>
    </row>
    <row r="19" spans="1:13" s="34" customFormat="1" ht="14.25" customHeight="1" x14ac:dyDescent="0.25">
      <c r="A19" s="27" t="s">
        <v>19</v>
      </c>
      <c r="B19" s="35">
        <f>16.8-1</f>
        <v>15.8</v>
      </c>
      <c r="C19" s="35">
        <v>1</v>
      </c>
      <c r="D19" s="36">
        <v>15.6</v>
      </c>
      <c r="E19" s="113">
        <f>D19-B19</f>
        <v>-0.20000000000000107</v>
      </c>
      <c r="F19" s="176">
        <f>D19-(B19+C19)</f>
        <v>-1.2000000000000011</v>
      </c>
      <c r="J19" s="349"/>
    </row>
    <row r="20" spans="1:13" s="34" customFormat="1" ht="14.25" customHeight="1" x14ac:dyDescent="0.2">
      <c r="A20" s="37" t="s">
        <v>165</v>
      </c>
      <c r="B20" s="32"/>
      <c r="C20" s="32"/>
      <c r="D20" s="33"/>
      <c r="E20" s="122">
        <v>-0.2</v>
      </c>
      <c r="F20" s="184"/>
      <c r="J20" s="349"/>
    </row>
    <row r="21" spans="1:13" s="34" customFormat="1" ht="14.25" customHeight="1" x14ac:dyDescent="0.2">
      <c r="A21" s="37"/>
      <c r="B21" s="32"/>
      <c r="C21" s="32"/>
      <c r="D21" s="33"/>
      <c r="E21" s="114"/>
      <c r="F21" s="184"/>
      <c r="J21" s="349"/>
    </row>
    <row r="22" spans="1:13" ht="14.25" customHeight="1" x14ac:dyDescent="0.25">
      <c r="A22" s="38" t="s">
        <v>16</v>
      </c>
      <c r="B22" s="39">
        <f>B23</f>
        <v>26.8</v>
      </c>
      <c r="C22" s="39">
        <f t="shared" ref="C22:D22" si="0">C23</f>
        <v>0.7</v>
      </c>
      <c r="D22" s="40">
        <f t="shared" si="0"/>
        <v>26.9</v>
      </c>
      <c r="E22" s="112">
        <f>E23</f>
        <v>9.9999999999997868E-2</v>
      </c>
      <c r="F22" s="185">
        <f>F23</f>
        <v>-0.60000000000000142</v>
      </c>
    </row>
    <row r="23" spans="1:13" ht="14.25" customHeight="1" x14ac:dyDescent="0.25">
      <c r="A23" s="27" t="s">
        <v>73</v>
      </c>
      <c r="B23" s="28">
        <v>26.8</v>
      </c>
      <c r="C23" s="28">
        <v>0.7</v>
      </c>
      <c r="D23" s="29">
        <v>26.9</v>
      </c>
      <c r="E23" s="113">
        <f>D23-B23</f>
        <v>9.9999999999997868E-2</v>
      </c>
      <c r="F23" s="176">
        <f>D23-(B23+C23)</f>
        <v>-0.60000000000000142</v>
      </c>
    </row>
    <row r="24" spans="1:13" s="34" customFormat="1" ht="57" x14ac:dyDescent="0.2">
      <c r="A24" s="152" t="s">
        <v>166</v>
      </c>
      <c r="B24" s="153"/>
      <c r="C24" s="153"/>
      <c r="D24" s="154"/>
      <c r="E24" s="155">
        <v>0.1</v>
      </c>
      <c r="F24" s="182"/>
      <c r="J24" s="349"/>
    </row>
    <row r="25" spans="1:13" ht="14.25" customHeight="1" x14ac:dyDescent="0.2">
      <c r="A25" s="41"/>
      <c r="B25" s="42"/>
      <c r="C25" s="42"/>
      <c r="D25" s="43"/>
      <c r="E25" s="115"/>
      <c r="F25" s="186"/>
      <c r="M25" s="53"/>
    </row>
    <row r="26" spans="1:13" ht="14.25" customHeight="1" x14ac:dyDescent="0.25">
      <c r="A26" s="38" t="s">
        <v>20</v>
      </c>
      <c r="B26" s="39">
        <f>B27+B30</f>
        <v>189.7</v>
      </c>
      <c r="C26" s="39">
        <f>C27+C30</f>
        <v>4</v>
      </c>
      <c r="D26" s="40">
        <f>D27+D30</f>
        <v>190.9</v>
      </c>
      <c r="E26" s="112">
        <f>E27+E30</f>
        <v>1.2000000000000099</v>
      </c>
      <c r="F26" s="185">
        <f>F27+F30</f>
        <v>-2.8000000000000043</v>
      </c>
    </row>
    <row r="27" spans="1:13" ht="14.25" customHeight="1" x14ac:dyDescent="0.25">
      <c r="A27" s="27" t="s">
        <v>21</v>
      </c>
      <c r="B27" s="28">
        <v>55.8</v>
      </c>
      <c r="C27" s="28">
        <v>0.2</v>
      </c>
      <c r="D27" s="29">
        <v>55.1</v>
      </c>
      <c r="E27" s="113">
        <f>D27-B27</f>
        <v>-0.69999999999999574</v>
      </c>
      <c r="F27" s="176">
        <f>D27-(B27+C27)</f>
        <v>-0.89999999999999858</v>
      </c>
    </row>
    <row r="28" spans="1:13" ht="42.75" x14ac:dyDescent="0.2">
      <c r="A28" s="160" t="s">
        <v>167</v>
      </c>
      <c r="B28" s="153"/>
      <c r="C28" s="153"/>
      <c r="D28" s="154"/>
      <c r="E28" s="155">
        <v>-0.7</v>
      </c>
      <c r="F28" s="188"/>
    </row>
    <row r="29" spans="1:13" ht="14.25" customHeight="1" x14ac:dyDescent="0.2">
      <c r="A29" s="44"/>
      <c r="B29" s="32"/>
      <c r="C29" s="32"/>
      <c r="D29" s="33"/>
      <c r="E29" s="114"/>
      <c r="F29" s="187"/>
    </row>
    <row r="30" spans="1:13" ht="14.25" customHeight="1" x14ac:dyDescent="0.25">
      <c r="A30" s="27" t="s">
        <v>28</v>
      </c>
      <c r="B30" s="35">
        <v>133.9</v>
      </c>
      <c r="C30" s="35">
        <v>3.8</v>
      </c>
      <c r="D30" s="36">
        <f>B30+1.9</f>
        <v>135.80000000000001</v>
      </c>
      <c r="E30" s="113">
        <f>D30-B30</f>
        <v>1.9000000000000057</v>
      </c>
      <c r="F30" s="176">
        <f>D30-(B30+C30)</f>
        <v>-1.9000000000000057</v>
      </c>
    </row>
    <row r="31" spans="1:13" ht="42.75" x14ac:dyDescent="0.2">
      <c r="A31" s="160" t="s">
        <v>121</v>
      </c>
      <c r="B31" s="153"/>
      <c r="C31" s="153"/>
      <c r="D31" s="154"/>
      <c r="E31" s="155">
        <v>1.2</v>
      </c>
      <c r="F31" s="188"/>
    </row>
    <row r="32" spans="1:13" ht="14.25" x14ac:dyDescent="0.2">
      <c r="A32" s="45" t="s">
        <v>120</v>
      </c>
      <c r="B32" s="32"/>
      <c r="C32" s="32"/>
      <c r="D32" s="33"/>
      <c r="E32" s="122">
        <v>-0.4</v>
      </c>
      <c r="F32" s="187"/>
    </row>
    <row r="33" spans="1:10" ht="28.5" x14ac:dyDescent="0.2">
      <c r="A33" s="45" t="s">
        <v>122</v>
      </c>
      <c r="B33" s="32"/>
      <c r="C33" s="32"/>
      <c r="D33" s="33"/>
      <c r="E33" s="122">
        <v>0.3</v>
      </c>
      <c r="F33" s="187"/>
    </row>
    <row r="34" spans="1:10" ht="14.25" x14ac:dyDescent="0.2">
      <c r="A34" s="45" t="s">
        <v>168</v>
      </c>
      <c r="B34" s="32"/>
      <c r="C34" s="32"/>
      <c r="D34" s="33"/>
      <c r="E34" s="122">
        <v>0.8</v>
      </c>
      <c r="F34" s="187"/>
    </row>
    <row r="35" spans="1:10" ht="28.5" x14ac:dyDescent="0.2">
      <c r="A35" s="45" t="s">
        <v>169</v>
      </c>
      <c r="B35" s="32"/>
      <c r="C35" s="32"/>
      <c r="D35" s="33"/>
      <c r="E35" s="122">
        <v>1.2</v>
      </c>
      <c r="F35" s="187"/>
    </row>
    <row r="36" spans="1:10" ht="42.75" x14ac:dyDescent="0.2">
      <c r="A36" s="45" t="s">
        <v>170</v>
      </c>
      <c r="B36" s="32"/>
      <c r="C36" s="32"/>
      <c r="D36" s="33"/>
      <c r="E36" s="122"/>
      <c r="F36" s="187"/>
    </row>
    <row r="37" spans="1:10" ht="14.25" customHeight="1" x14ac:dyDescent="0.2">
      <c r="A37" s="46"/>
      <c r="B37" s="42"/>
      <c r="C37" s="42"/>
      <c r="D37" s="43"/>
      <c r="E37" s="115"/>
      <c r="F37" s="189"/>
      <c r="H37" s="53"/>
      <c r="J37" s="23"/>
    </row>
    <row r="38" spans="1:10" ht="14.25" customHeight="1" x14ac:dyDescent="0.25">
      <c r="A38" s="38" t="s">
        <v>22</v>
      </c>
      <c r="B38" s="39">
        <f>B39+B41+B43+B45+B47</f>
        <v>131.1</v>
      </c>
      <c r="C38" s="39">
        <f>C39+C41+C43+C45+C47</f>
        <v>8.44</v>
      </c>
      <c r="D38" s="40">
        <f>D39+D41+D43+D45+D47</f>
        <v>126.6</v>
      </c>
      <c r="E38" s="112">
        <f>E39+E41+E43+E45+E47</f>
        <v>-4.4999999999999938</v>
      </c>
      <c r="F38" s="185">
        <f>F39+F41+F43+F45+F47</f>
        <v>-12.939999999999994</v>
      </c>
      <c r="H38" s="53"/>
      <c r="J38" s="23"/>
    </row>
    <row r="39" spans="1:10" ht="14.25" customHeight="1" x14ac:dyDescent="0.25">
      <c r="A39" s="27" t="s">
        <v>23</v>
      </c>
      <c r="B39" s="28">
        <v>53.2</v>
      </c>
      <c r="C39" s="28">
        <f>1.273-0.259+3.896+1.036-1.536+0.346-0.691+1.018+0.061</f>
        <v>5.1440000000000001</v>
      </c>
      <c r="D39" s="29">
        <f>53.2+4.7-1.1</f>
        <v>56.800000000000004</v>
      </c>
      <c r="E39" s="113">
        <f>D39-B39</f>
        <v>3.6000000000000014</v>
      </c>
      <c r="F39" s="176">
        <f>D39-(B39+C39)</f>
        <v>-1.5439999999999969</v>
      </c>
      <c r="H39" s="53"/>
      <c r="J39" s="23"/>
    </row>
    <row r="40" spans="1:10" ht="14.25" customHeight="1" x14ac:dyDescent="0.2">
      <c r="A40" s="44"/>
      <c r="B40" s="32"/>
      <c r="C40" s="32"/>
      <c r="D40" s="33"/>
      <c r="E40" s="114"/>
      <c r="F40" s="187"/>
      <c r="H40" s="53"/>
      <c r="J40" s="23"/>
    </row>
    <row r="41" spans="1:10" s="47" customFormat="1" ht="14.25" customHeight="1" x14ac:dyDescent="0.25">
      <c r="A41" s="27" t="s">
        <v>24</v>
      </c>
      <c r="B41" s="35">
        <v>42.2</v>
      </c>
      <c r="C41" s="35">
        <v>1.1000000000000001</v>
      </c>
      <c r="D41" s="36">
        <f>42.2-3.1</f>
        <v>39.1</v>
      </c>
      <c r="E41" s="113">
        <f>D41-B41</f>
        <v>-3.1000000000000014</v>
      </c>
      <c r="F41" s="176">
        <f>D41-(B41+C41)</f>
        <v>-4.2000000000000028</v>
      </c>
      <c r="H41" s="350"/>
    </row>
    <row r="42" spans="1:10" s="47" customFormat="1" ht="14.25" customHeight="1" x14ac:dyDescent="0.2">
      <c r="A42" s="44"/>
      <c r="B42" s="32"/>
      <c r="C42" s="32"/>
      <c r="D42" s="33"/>
      <c r="E42" s="114"/>
      <c r="F42" s="187"/>
      <c r="H42" s="350"/>
    </row>
    <row r="43" spans="1:10" s="47" customFormat="1" ht="14.25" customHeight="1" x14ac:dyDescent="0.25">
      <c r="A43" s="27" t="s">
        <v>27</v>
      </c>
      <c r="B43" s="35">
        <f>11.3+13.7+5.2+3.6+0.3</f>
        <v>34.099999999999994</v>
      </c>
      <c r="C43" s="35">
        <f>0.1+0.3-2.586+2.652+0.43</f>
        <v>0.89600000000000013</v>
      </c>
      <c r="D43" s="36">
        <f>34.1+3.1-3.1-4.9-0.1+3.5-2.1</f>
        <v>30.5</v>
      </c>
      <c r="E43" s="113">
        <f>D43-B43</f>
        <v>-3.5999999999999943</v>
      </c>
      <c r="F43" s="176">
        <f>D43-(B43+C43)</f>
        <v>-4.4959999999999951</v>
      </c>
      <c r="H43" s="350"/>
    </row>
    <row r="44" spans="1:10" s="47" customFormat="1" ht="14.25" customHeight="1" x14ac:dyDescent="0.2">
      <c r="A44" s="31"/>
      <c r="B44" s="32"/>
      <c r="C44" s="32"/>
      <c r="D44" s="33"/>
      <c r="E44" s="114"/>
      <c r="F44" s="187"/>
      <c r="H44" s="350"/>
    </row>
    <row r="45" spans="1:10" ht="15" x14ac:dyDescent="0.25">
      <c r="A45" s="27" t="s">
        <v>25</v>
      </c>
      <c r="B45" s="35">
        <v>-3.2</v>
      </c>
      <c r="C45" s="35">
        <v>0.5</v>
      </c>
      <c r="D45" s="36">
        <v>-3.4</v>
      </c>
      <c r="E45" s="113">
        <f>D45-B45</f>
        <v>-0.19999999999999973</v>
      </c>
      <c r="F45" s="176">
        <f>D45-(B45+C45)</f>
        <v>-0.69999999999999973</v>
      </c>
      <c r="H45" s="53"/>
      <c r="J45" s="23"/>
    </row>
    <row r="46" spans="1:10" ht="14.25" x14ac:dyDescent="0.2">
      <c r="A46" s="44"/>
      <c r="B46" s="32"/>
      <c r="C46" s="32"/>
      <c r="D46" s="33"/>
      <c r="E46" s="114"/>
      <c r="F46" s="187"/>
      <c r="H46" s="53"/>
      <c r="J46" s="23"/>
    </row>
    <row r="47" spans="1:10" ht="15" x14ac:dyDescent="0.25">
      <c r="A47" s="27" t="s">
        <v>26</v>
      </c>
      <c r="B47" s="35">
        <v>4.8</v>
      </c>
      <c r="C47" s="35">
        <v>0.8</v>
      </c>
      <c r="D47" s="36">
        <v>3.6</v>
      </c>
      <c r="E47" s="113">
        <f>D47-B47</f>
        <v>-1.1999999999999997</v>
      </c>
      <c r="F47" s="176">
        <f>D47-(B47+C47)</f>
        <v>-1.9999999999999996</v>
      </c>
      <c r="H47" s="53"/>
      <c r="J47" s="23"/>
    </row>
    <row r="48" spans="1:10" ht="14.25" x14ac:dyDescent="0.2">
      <c r="A48" s="44"/>
      <c r="B48" s="32"/>
      <c r="C48" s="32"/>
      <c r="D48" s="33"/>
      <c r="E48" s="114"/>
      <c r="F48" s="187"/>
      <c r="H48" s="53"/>
      <c r="J48" s="23"/>
    </row>
    <row r="49" spans="1:10" ht="57" x14ac:dyDescent="0.2">
      <c r="A49" s="45" t="s">
        <v>171</v>
      </c>
      <c r="B49" s="32"/>
      <c r="C49" s="32"/>
      <c r="D49" s="33"/>
      <c r="E49" s="114"/>
      <c r="F49" s="328">
        <v>-3</v>
      </c>
      <c r="H49" s="53"/>
      <c r="J49" s="23"/>
    </row>
    <row r="50" spans="1:10" ht="14.25" x14ac:dyDescent="0.2">
      <c r="A50" s="44"/>
      <c r="B50" s="32"/>
      <c r="C50" s="32"/>
      <c r="D50" s="33"/>
      <c r="E50" s="114"/>
      <c r="F50" s="187"/>
    </row>
    <row r="51" spans="1:10" s="60" customFormat="1" ht="29.25" x14ac:dyDescent="0.25">
      <c r="A51" s="351" t="s">
        <v>172</v>
      </c>
      <c r="B51" s="58"/>
      <c r="C51" s="58"/>
      <c r="D51" s="59"/>
      <c r="E51" s="116">
        <v>-1.6</v>
      </c>
      <c r="F51" s="190"/>
      <c r="J51" s="352"/>
    </row>
    <row r="52" spans="1:10" s="60" customFormat="1" ht="15" x14ac:dyDescent="0.25">
      <c r="A52" s="111"/>
      <c r="B52" s="58"/>
      <c r="C52" s="58"/>
      <c r="D52" s="59"/>
      <c r="E52" s="116"/>
      <c r="F52" s="190"/>
      <c r="J52" s="352"/>
    </row>
    <row r="53" spans="1:10" ht="15" customHeight="1" x14ac:dyDescent="0.2">
      <c r="A53" s="221" t="s">
        <v>12</v>
      </c>
      <c r="B53" s="61"/>
      <c r="C53" s="61"/>
      <c r="D53" s="61"/>
      <c r="E53" s="215">
        <f>E38</f>
        <v>-4.4999999999999938</v>
      </c>
      <c r="F53" s="216">
        <f>F38+F26+F4+F22</f>
        <v>-32.039999999999957</v>
      </c>
    </row>
    <row r="54" spans="1:10" ht="15" customHeight="1" x14ac:dyDescent="0.2">
      <c r="A54" s="221" t="s">
        <v>15</v>
      </c>
      <c r="B54" s="48"/>
      <c r="C54" s="48"/>
      <c r="D54" s="49"/>
      <c r="E54" s="217">
        <f>E26+E22+E4</f>
        <v>2.0000000000000266</v>
      </c>
      <c r="F54" s="218">
        <v>0</v>
      </c>
    </row>
    <row r="55" spans="1:10" ht="16.5" thickBot="1" x14ac:dyDescent="0.25">
      <c r="A55" s="222" t="s">
        <v>0</v>
      </c>
      <c r="B55" s="104">
        <f>B38+B26+B4+B22</f>
        <v>893.09999999999991</v>
      </c>
      <c r="C55" s="104">
        <f>C38+C26+C4+C22</f>
        <v>29.539999999999996</v>
      </c>
      <c r="D55" s="105">
        <f>D38+D22+D26+D4</f>
        <v>890.6</v>
      </c>
      <c r="E55" s="88">
        <f>E38+E26+E4+E22</f>
        <v>-2.4999999999999671</v>
      </c>
      <c r="F55" s="191">
        <f>F38+F26+F4+F22</f>
        <v>-32.039999999999957</v>
      </c>
    </row>
    <row r="56" spans="1:10" ht="13.5" thickTop="1" x14ac:dyDescent="0.2">
      <c r="C56" s="51"/>
      <c r="D56" s="51"/>
      <c r="E56" s="51"/>
    </row>
    <row r="57" spans="1:10" x14ac:dyDescent="0.2">
      <c r="D57" s="51"/>
    </row>
    <row r="58" spans="1:10" x14ac:dyDescent="0.2">
      <c r="A58" s="175" t="s">
        <v>90</v>
      </c>
    </row>
    <row r="59" spans="1:10" x14ac:dyDescent="0.2">
      <c r="A59" s="175" t="s">
        <v>99</v>
      </c>
      <c r="B59" s="51">
        <f>C55-(E35+E11+E51-+E24+E28+E16+E20)</f>
        <v>26.039999999999996</v>
      </c>
      <c r="C59" s="353"/>
      <c r="E59" s="51"/>
    </row>
    <row r="60" spans="1:10" x14ac:dyDescent="0.2">
      <c r="A60" s="175" t="s">
        <v>100</v>
      </c>
      <c r="B60" s="51">
        <f>-(E31+E6+E10+E32+E33++E7+E8++E15+F49+E34+E9)</f>
        <v>5.1000000000000005</v>
      </c>
    </row>
    <row r="62" spans="1:10" x14ac:dyDescent="0.2">
      <c r="A62" s="354" t="s">
        <v>173</v>
      </c>
      <c r="E62" s="53"/>
    </row>
    <row r="63" spans="1:10" x14ac:dyDescent="0.2">
      <c r="A63" s="354" t="s">
        <v>174</v>
      </c>
    </row>
  </sheetData>
  <dataConsolidate>
    <dataRefs count="1">
      <dataRef ref="H5:H6" sheet="S &amp; S (3)" r:id="rId1"/>
    </dataRefs>
  </dataConsolidate>
  <mergeCells count="6">
    <mergeCell ref="B2:B3"/>
    <mergeCell ref="C2:C3"/>
    <mergeCell ref="D2:D3"/>
    <mergeCell ref="E2:F2"/>
    <mergeCell ref="A1:F1"/>
    <mergeCell ref="A2:A3"/>
  </mergeCells>
  <pageMargins left="0.51181102362204722" right="0.51181102362204722" top="0.74803149606299213" bottom="0.74803149606299213" header="0" footer="0"/>
  <pageSetup paperSize="9" orientation="landscape" r:id="rId2"/>
  <headerFooter>
    <oddFooter>&amp;L&amp;F</oddFooter>
  </headerFooter>
  <drawing r:id="rId3"/>
  <extLst>
    <ext xmlns:x14="http://schemas.microsoft.com/office/spreadsheetml/2009/9/main" uri="{78C0D931-6437-407d-A8EE-F0AAD7539E65}">
      <x14:conditionalFormattings>
        <x14:conditionalFormatting xmlns:xm="http://schemas.microsoft.com/office/excel/2006/main">
          <x14:cfRule type="iconSet" priority="6" id="{74EED6D6-3B74-4F79-B827-84C9FA7D35E9}">
            <x14:iconSet custom="1">
              <x14:cfvo type="percent">
                <xm:f>0</xm:f>
              </x14:cfvo>
              <x14:cfvo type="num">
                <xm:f>0</xm:f>
              </x14:cfvo>
              <x14:cfvo type="num" gte="0">
                <xm:f>0</xm:f>
              </x14:cfvo>
              <x14:cfIcon iconSet="3TrafficLights1" iconId="2"/>
              <x14:cfIcon iconSet="3TrafficLights1" iconId="2"/>
              <x14:cfIcon iconSet="3TrafficLights1" iconId="0"/>
            </x14:iconSet>
          </x14:cfRule>
          <xm:sqref>E55:F55</xm:sqref>
        </x14:conditionalFormatting>
        <x14:conditionalFormatting xmlns:xm="http://schemas.microsoft.com/office/excel/2006/main">
          <x14:cfRule type="iconSet" priority="7" id="{5115B88E-B419-4455-9835-755573679638}">
            <x14:iconSet custom="1">
              <x14:cfvo type="percent">
                <xm:f>0</xm:f>
              </x14:cfvo>
              <x14:cfvo type="num">
                <xm:f>0</xm:f>
              </x14:cfvo>
              <x14:cfvo type="num" gte="0">
                <xm:f>0</xm:f>
              </x14:cfvo>
              <x14:cfIcon iconSet="3TrafficLights1" iconId="2"/>
              <x14:cfIcon iconSet="3TrafficLights1" iconId="2"/>
              <x14:cfIcon iconSet="3TrafficLights1" iconId="0"/>
            </x14:iconSet>
          </x14:cfRule>
          <xm:sqref>E24:F24</xm:sqref>
        </x14:conditionalFormatting>
        <x14:conditionalFormatting xmlns:xm="http://schemas.microsoft.com/office/excel/2006/main">
          <x14:cfRule type="iconSet" priority="8" id="{BDD7C226-B509-45D1-BC92-85D0F56F0E6F}">
            <x14:iconSet custom="1">
              <x14:cfvo type="percent">
                <xm:f>0</xm:f>
              </x14:cfvo>
              <x14:cfvo type="num">
                <xm:f>0</xm:f>
              </x14:cfvo>
              <x14:cfvo type="num" gte="0">
                <xm:f>0</xm:f>
              </x14:cfvo>
              <x14:cfIcon iconSet="3TrafficLights1" iconId="2"/>
              <x14:cfIcon iconSet="3TrafficLights1" iconId="2"/>
              <x14:cfIcon iconSet="3TrafficLights1" iconId="0"/>
            </x14:iconSet>
          </x14:cfRule>
          <xm:sqref>E25:F27 E4:F14 E16:F19 E29:F46 E21:F23</xm:sqref>
        </x14:conditionalFormatting>
        <x14:conditionalFormatting xmlns:xm="http://schemas.microsoft.com/office/excel/2006/main">
          <x14:cfRule type="iconSet" priority="5" id="{F908DAD1-14B7-41A3-9908-31A80B536E87}">
            <x14:iconSet custom="1">
              <x14:cfvo type="percent">
                <xm:f>0</xm:f>
              </x14:cfvo>
              <x14:cfvo type="num">
                <xm:f>0</xm:f>
              </x14:cfvo>
              <x14:cfvo type="num" gte="0">
                <xm:f>0</xm:f>
              </x14:cfvo>
              <x14:cfIcon iconSet="3TrafficLights1" iconId="2"/>
              <x14:cfIcon iconSet="3TrafficLights1" iconId="2"/>
              <x14:cfIcon iconSet="3TrafficLights1" iconId="0"/>
            </x14:iconSet>
          </x14:cfRule>
          <xm:sqref>E48:F50 F47</xm:sqref>
        </x14:conditionalFormatting>
        <x14:conditionalFormatting xmlns:xm="http://schemas.microsoft.com/office/excel/2006/main">
          <x14:cfRule type="iconSet" priority="4" id="{5FB67E26-FD14-4884-97CF-2137C4DF6109}">
            <x14:iconSet custom="1">
              <x14:cfvo type="percent">
                <xm:f>0</xm:f>
              </x14:cfvo>
              <x14:cfvo type="num">
                <xm:f>0</xm:f>
              </x14:cfvo>
              <x14:cfvo type="num" gte="0">
                <xm:f>0</xm:f>
              </x14:cfvo>
              <x14:cfIcon iconSet="3TrafficLights1" iconId="2"/>
              <x14:cfIcon iconSet="3TrafficLights1" iconId="2"/>
              <x14:cfIcon iconSet="3TrafficLights1" iconId="0"/>
            </x14:iconSet>
          </x14:cfRule>
          <xm:sqref>E51:F51</xm:sqref>
        </x14:conditionalFormatting>
        <x14:conditionalFormatting xmlns:xm="http://schemas.microsoft.com/office/excel/2006/main">
          <x14:cfRule type="iconSet" priority="3" id="{3CF10525-9CDE-4F3A-80C8-AF9251A4E9F7}">
            <x14:iconSet custom="1">
              <x14:cfvo type="percent">
                <xm:f>0</xm:f>
              </x14:cfvo>
              <x14:cfvo type="num">
                <xm:f>0</xm:f>
              </x14:cfvo>
              <x14:cfvo type="num" gte="0">
                <xm:f>0</xm:f>
              </x14:cfvo>
              <x14:cfIcon iconSet="3TrafficLights1" iconId="2"/>
              <x14:cfIcon iconSet="3TrafficLights1" iconId="2"/>
              <x14:cfIcon iconSet="3TrafficLights1" iconId="0"/>
            </x14:iconSet>
          </x14:cfRule>
          <xm:sqref>E28:F28</xm:sqref>
        </x14:conditionalFormatting>
        <x14:conditionalFormatting xmlns:xm="http://schemas.microsoft.com/office/excel/2006/main">
          <x14:cfRule type="iconSet" priority="9" id="{F9AA3155-FFD7-4762-B5E3-3D8F7225D0DD}">
            <x14:iconSet custom="1">
              <x14:cfvo type="percent">
                <xm:f>0</xm:f>
              </x14:cfvo>
              <x14:cfvo type="num">
                <xm:f>0</xm:f>
              </x14:cfvo>
              <x14:cfvo type="num" gte="0">
                <xm:f>0</xm:f>
              </x14:cfvo>
              <x14:cfIcon iconSet="3TrafficLights1" iconId="2"/>
              <x14:cfIcon iconSet="3TrafficLights1" iconId="2"/>
              <x14:cfIcon iconSet="3TrafficLights1" iconId="0"/>
            </x14:iconSet>
          </x14:cfRule>
          <xm:sqref>E15:F15</xm:sqref>
        </x14:conditionalFormatting>
        <x14:conditionalFormatting xmlns:xm="http://schemas.microsoft.com/office/excel/2006/main">
          <x14:cfRule type="iconSet" priority="2" id="{84E21811-29C7-41BE-9997-B0654AB2FCFC}">
            <x14:iconSet custom="1">
              <x14:cfvo type="percent">
                <xm:f>0</xm:f>
              </x14:cfvo>
              <x14:cfvo type="num">
                <xm:f>0</xm:f>
              </x14:cfvo>
              <x14:cfvo type="num" gte="0">
                <xm:f>0</xm:f>
              </x14:cfvo>
              <x14:cfIcon iconSet="3TrafficLights1" iconId="2"/>
              <x14:cfIcon iconSet="3TrafficLights1" iconId="2"/>
              <x14:cfIcon iconSet="3TrafficLights1" iconId="0"/>
            </x14:iconSet>
          </x14:cfRule>
          <xm:sqref>E47</xm:sqref>
        </x14:conditionalFormatting>
        <x14:conditionalFormatting xmlns:xm="http://schemas.microsoft.com/office/excel/2006/main">
          <x14:cfRule type="iconSet" priority="1" id="{5954EC47-6626-4448-AB12-74D7C2529EBC}">
            <x14:iconSet custom="1">
              <x14:cfvo type="percent">
                <xm:f>0</xm:f>
              </x14:cfvo>
              <x14:cfvo type="num">
                <xm:f>0</xm:f>
              </x14:cfvo>
              <x14:cfvo type="num" gte="0">
                <xm:f>0</xm:f>
              </x14:cfvo>
              <x14:cfIcon iconSet="3TrafficLights1" iconId="2"/>
              <x14:cfIcon iconSet="3TrafficLights1" iconId="2"/>
              <x14:cfIcon iconSet="3TrafficLights1" iconId="0"/>
            </x14:iconSet>
          </x14:cfRule>
          <xm:sqref>E20:F20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F32"/>
  <sheetViews>
    <sheetView zoomScaleNormal="100" workbookViewId="0">
      <selection sqref="A1:F1"/>
    </sheetView>
  </sheetViews>
  <sheetFormatPr defaultRowHeight="12.75" x14ac:dyDescent="0.2"/>
  <cols>
    <col min="1" max="1" width="55.42578125" style="1" customWidth="1"/>
    <col min="2" max="2" width="17" style="3" customWidth="1"/>
    <col min="3" max="3" width="13.5703125" customWidth="1"/>
    <col min="4" max="4" width="12.7109375" customWidth="1"/>
    <col min="5" max="5" width="18.140625" bestFit="1" customWidth="1"/>
    <col min="6" max="6" width="16.42578125" bestFit="1" customWidth="1"/>
  </cols>
  <sheetData>
    <row r="1" spans="1:6" ht="18" x14ac:dyDescent="0.2">
      <c r="A1" s="415" t="s">
        <v>158</v>
      </c>
      <c r="B1" s="416"/>
      <c r="C1" s="416"/>
      <c r="D1" s="416"/>
      <c r="E1" s="416"/>
      <c r="F1" s="417"/>
    </row>
    <row r="2" spans="1:6" ht="33.75" customHeight="1" thickBot="1" x14ac:dyDescent="0.25">
      <c r="A2" s="418" t="s">
        <v>3</v>
      </c>
      <c r="B2" s="420" t="s">
        <v>67</v>
      </c>
      <c r="C2" s="422" t="s">
        <v>68</v>
      </c>
      <c r="D2" s="424" t="s">
        <v>11</v>
      </c>
      <c r="E2" s="424" t="s">
        <v>79</v>
      </c>
      <c r="F2" s="427"/>
    </row>
    <row r="3" spans="1:6" ht="14.25" customHeight="1" thickTop="1" x14ac:dyDescent="0.2">
      <c r="A3" s="419"/>
      <c r="B3" s="421"/>
      <c r="C3" s="423"/>
      <c r="D3" s="425"/>
      <c r="E3" s="24" t="s">
        <v>69</v>
      </c>
      <c r="F3" s="198" t="s">
        <v>70</v>
      </c>
    </row>
    <row r="4" spans="1:6" ht="14.25" customHeight="1" x14ac:dyDescent="0.2">
      <c r="A4" s="136" t="s">
        <v>80</v>
      </c>
      <c r="B4" s="137">
        <v>23.1</v>
      </c>
      <c r="C4" s="137">
        <v>0.8</v>
      </c>
      <c r="D4" s="177">
        <v>23.9</v>
      </c>
      <c r="E4" s="141">
        <f>D4-B4</f>
        <v>0.79999999999999716</v>
      </c>
      <c r="F4" s="199">
        <f>D4-(B4+C4)</f>
        <v>0</v>
      </c>
    </row>
    <row r="5" spans="1:6" s="4" customFormat="1" ht="51" x14ac:dyDescent="0.2">
      <c r="A5" s="205" t="s">
        <v>92</v>
      </c>
      <c r="B5" s="13"/>
      <c r="C5" s="13"/>
      <c r="D5" s="14"/>
      <c r="E5" s="54">
        <v>0.8</v>
      </c>
      <c r="F5" s="200"/>
    </row>
    <row r="6" spans="1:6" s="4" customFormat="1" ht="15" x14ac:dyDescent="0.2">
      <c r="A6" s="136" t="s">
        <v>81</v>
      </c>
      <c r="B6" s="137">
        <v>15.9</v>
      </c>
      <c r="C6" s="137">
        <v>0</v>
      </c>
      <c r="D6" s="177">
        <v>15.9</v>
      </c>
      <c r="E6" s="141">
        <f>D6-B6</f>
        <v>0</v>
      </c>
      <c r="F6" s="199">
        <f>D6-(B6+C6)</f>
        <v>0</v>
      </c>
    </row>
    <row r="7" spans="1:6" s="4" customFormat="1" ht="51" x14ac:dyDescent="0.2">
      <c r="A7" s="205" t="s">
        <v>94</v>
      </c>
      <c r="B7" s="13"/>
      <c r="C7" s="13"/>
      <c r="D7" s="14"/>
      <c r="E7" s="54">
        <v>0.3</v>
      </c>
      <c r="F7" s="200"/>
    </row>
    <row r="8" spans="1:6" s="4" customFormat="1" ht="38.25" x14ac:dyDescent="0.2">
      <c r="A8" s="205" t="s">
        <v>93</v>
      </c>
      <c r="B8" s="13"/>
      <c r="C8" s="13"/>
      <c r="D8" s="14"/>
      <c r="E8" s="54">
        <v>-0.4</v>
      </c>
      <c r="F8" s="200"/>
    </row>
    <row r="9" spans="1:6" s="4" customFormat="1" ht="38.25" x14ac:dyDescent="0.2">
      <c r="A9" s="363" t="s">
        <v>232</v>
      </c>
      <c r="B9" s="13"/>
      <c r="C9" s="13"/>
      <c r="D9" s="14"/>
      <c r="E9" s="54">
        <v>0.6</v>
      </c>
      <c r="F9" s="200"/>
    </row>
    <row r="10" spans="1:6" s="4" customFormat="1" ht="38.25" x14ac:dyDescent="0.2">
      <c r="A10" s="363" t="s">
        <v>233</v>
      </c>
      <c r="B10" s="13"/>
      <c r="C10" s="13"/>
      <c r="D10" s="14"/>
      <c r="E10" s="54">
        <v>-0.5</v>
      </c>
      <c r="F10" s="200"/>
    </row>
    <row r="11" spans="1:6" s="4" customFormat="1" ht="14.25" customHeight="1" x14ac:dyDescent="0.2">
      <c r="A11" s="136" t="s">
        <v>82</v>
      </c>
      <c r="B11" s="137">
        <v>18.8</v>
      </c>
      <c r="C11" s="137">
        <v>0.2</v>
      </c>
      <c r="D11" s="177">
        <v>18.8</v>
      </c>
      <c r="E11" s="141">
        <f>D11-B11</f>
        <v>0</v>
      </c>
      <c r="F11" s="199">
        <f>D11-(B11+C11)</f>
        <v>-0.19999999999999929</v>
      </c>
    </row>
    <row r="12" spans="1:6" s="4" customFormat="1" ht="25.5" x14ac:dyDescent="0.2">
      <c r="A12" s="205" t="s">
        <v>140</v>
      </c>
      <c r="B12" s="13"/>
      <c r="C12" s="13"/>
      <c r="D12" s="14"/>
      <c r="E12" s="54"/>
      <c r="F12" s="200"/>
    </row>
    <row r="13" spans="1:6" s="4" customFormat="1" ht="14.25" customHeight="1" x14ac:dyDescent="0.2">
      <c r="A13" s="136" t="s">
        <v>83</v>
      </c>
      <c r="B13" s="137">
        <v>17.899999999999999</v>
      </c>
      <c r="C13" s="137">
        <v>1.1000000000000001</v>
      </c>
      <c r="D13" s="177">
        <v>16.899999999999999</v>
      </c>
      <c r="E13" s="141">
        <f>D13-B13</f>
        <v>-1</v>
      </c>
      <c r="F13" s="199">
        <f>D13-(B13+C13)</f>
        <v>-2.1000000000000014</v>
      </c>
    </row>
    <row r="14" spans="1:6" s="4" customFormat="1" ht="45" customHeight="1" x14ac:dyDescent="0.2">
      <c r="A14" s="204" t="s">
        <v>98</v>
      </c>
      <c r="B14" s="13"/>
      <c r="C14" s="13"/>
      <c r="D14" s="14"/>
      <c r="E14" s="54"/>
      <c r="F14" s="200"/>
    </row>
    <row r="15" spans="1:6" s="4" customFormat="1" ht="71.25" x14ac:dyDescent="0.2">
      <c r="A15" s="204" t="s">
        <v>96</v>
      </c>
      <c r="B15" s="13"/>
      <c r="C15" s="13"/>
      <c r="D15" s="14"/>
      <c r="E15" s="54">
        <v>-0.6</v>
      </c>
      <c r="F15" s="200"/>
    </row>
    <row r="16" spans="1:6" s="4" customFormat="1" ht="28.5" x14ac:dyDescent="0.2">
      <c r="A16" s="204" t="s">
        <v>97</v>
      </c>
      <c r="B16" s="13"/>
      <c r="C16" s="13"/>
      <c r="D16" s="14"/>
      <c r="E16" s="54">
        <v>-0.1</v>
      </c>
      <c r="F16" s="200"/>
    </row>
    <row r="17" spans="1:6" ht="33.75" customHeight="1" x14ac:dyDescent="0.2">
      <c r="A17" s="204" t="s">
        <v>95</v>
      </c>
      <c r="B17" s="13"/>
      <c r="C17" s="13"/>
      <c r="D17" s="14"/>
      <c r="E17" s="54">
        <v>0.3</v>
      </c>
      <c r="F17" s="200"/>
    </row>
    <row r="18" spans="1:6" s="5" customFormat="1" ht="14.25" customHeight="1" x14ac:dyDescent="0.2">
      <c r="A18" s="136" t="s">
        <v>84</v>
      </c>
      <c r="B18" s="137">
        <v>2.2999999999999998</v>
      </c>
      <c r="C18" s="137">
        <v>0.4</v>
      </c>
      <c r="D18" s="177">
        <v>2.4</v>
      </c>
      <c r="E18" s="141">
        <f>D18-B18</f>
        <v>0.10000000000000009</v>
      </c>
      <c r="F18" s="199">
        <f>D18-(B18+C18)</f>
        <v>-0.29999999999999982</v>
      </c>
    </row>
    <row r="19" spans="1:6" s="5" customFormat="1" ht="51" x14ac:dyDescent="0.2">
      <c r="A19" s="205" t="s">
        <v>234</v>
      </c>
      <c r="B19" s="11"/>
      <c r="C19" s="11"/>
      <c r="D19" s="178"/>
      <c r="E19" s="54">
        <v>0.1</v>
      </c>
      <c r="F19" s="201"/>
    </row>
    <row r="20" spans="1:6" s="5" customFormat="1" ht="14.25" customHeight="1" x14ac:dyDescent="0.2">
      <c r="A20" s="206"/>
      <c r="B20" s="12"/>
      <c r="C20" s="12"/>
      <c r="D20" s="123"/>
      <c r="E20" s="126"/>
      <c r="F20" s="202"/>
    </row>
    <row r="21" spans="1:6" s="5" customFormat="1" ht="14.25" customHeight="1" x14ac:dyDescent="0.2">
      <c r="A21" s="221" t="s">
        <v>12</v>
      </c>
      <c r="B21" s="9"/>
      <c r="C21" s="6"/>
      <c r="D21" s="124"/>
      <c r="E21" s="127">
        <f>E16+E15+E12+E8</f>
        <v>-1.1000000000000001</v>
      </c>
      <c r="F21" s="207">
        <f>F18+F13+F6</f>
        <v>-2.4000000000000012</v>
      </c>
    </row>
    <row r="22" spans="1:6" ht="14.25" x14ac:dyDescent="0.2">
      <c r="A22" s="221" t="s">
        <v>15</v>
      </c>
      <c r="B22" s="7"/>
      <c r="C22" s="7"/>
      <c r="D22" s="125"/>
      <c r="E22" s="89">
        <f>E18+E17+E7+E4</f>
        <v>1.4999999999999973</v>
      </c>
      <c r="F22" s="208">
        <f>F11</f>
        <v>-0.19999999999999929</v>
      </c>
    </row>
    <row r="23" spans="1:6" ht="16.5" thickBot="1" x14ac:dyDescent="0.25">
      <c r="A23" s="222" t="s">
        <v>0</v>
      </c>
      <c r="B23" s="179">
        <f>B4+B6+B11+B13+B18</f>
        <v>77.999999999999986</v>
      </c>
      <c r="C23" s="179">
        <f>C4+C6+C11+C13+C18</f>
        <v>2.5</v>
      </c>
      <c r="D23" s="180">
        <f>D4+D6+D11+D13+D18</f>
        <v>77.900000000000006</v>
      </c>
      <c r="E23" s="55">
        <f>E4+E6+E11+E13+E18</f>
        <v>-0.10000000000000275</v>
      </c>
      <c r="F23" s="203">
        <f>F4+F6+F11+F13+F18</f>
        <v>-2.6000000000000005</v>
      </c>
    </row>
    <row r="24" spans="1:6" ht="16.5" thickTop="1" x14ac:dyDescent="0.2">
      <c r="A24" s="364"/>
      <c r="B24" s="365"/>
      <c r="C24" s="365"/>
      <c r="D24" s="365"/>
      <c r="E24" s="365"/>
      <c r="F24" s="365"/>
    </row>
    <row r="25" spans="1:6" x14ac:dyDescent="0.2">
      <c r="A25" s="175" t="s">
        <v>99</v>
      </c>
      <c r="B25" s="3">
        <v>2.2000000000000002</v>
      </c>
    </row>
    <row r="26" spans="1:6" x14ac:dyDescent="0.2">
      <c r="A26" s="175" t="s">
        <v>100</v>
      </c>
      <c r="B26" s="3">
        <v>0.4</v>
      </c>
    </row>
    <row r="32" spans="1:6" x14ac:dyDescent="0.2">
      <c r="E32" s="8"/>
    </row>
  </sheetData>
  <dataConsolidate>
    <dataRefs count="1">
      <dataRef ref="H5:H6" sheet="S &amp; S (3)"/>
    </dataRefs>
  </dataConsolidate>
  <mergeCells count="6">
    <mergeCell ref="E2:F2"/>
    <mergeCell ref="B2:B3"/>
    <mergeCell ref="C2:C3"/>
    <mergeCell ref="D2:D3"/>
    <mergeCell ref="A1:F1"/>
    <mergeCell ref="A2:A3"/>
  </mergeCells>
  <pageMargins left="0.70866141732283472" right="0.70866141732283472" top="0.74803149606299213" bottom="0.74803149606299213" header="0.31496062992125984" footer="0.31496062992125984"/>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1" id="{029A271A-5906-4D5E-A34F-5492D39B43F6}">
            <x14:iconSet custom="1">
              <x14:cfvo type="percent">
                <xm:f>0</xm:f>
              </x14:cfvo>
              <x14:cfvo type="num">
                <xm:f>0</xm:f>
              </x14:cfvo>
              <x14:cfvo type="num" gte="0">
                <xm:f>0</xm:f>
              </x14:cfvo>
              <x14:cfIcon iconSet="3TrafficLights1" iconId="2"/>
              <x14:cfIcon iconSet="3TrafficLights1" iconId="2"/>
              <x14:cfIcon iconSet="3TrafficLights1" iconId="0"/>
            </x14:iconSet>
          </x14:cfRule>
          <xm:sqref>E9:F10</xm:sqref>
        </x14:conditionalFormatting>
        <x14:conditionalFormatting xmlns:xm="http://schemas.microsoft.com/office/excel/2006/main">
          <x14:cfRule type="iconSet" priority="3" id="{10044BF7-1B32-4192-8CE9-0FB5FF42084A}">
            <x14:iconSet custom="1">
              <x14:cfvo type="percent">
                <xm:f>0</xm:f>
              </x14:cfvo>
              <x14:cfvo type="num">
                <xm:f>0</xm:f>
              </x14:cfvo>
              <x14:cfvo type="num" gte="0">
                <xm:f>0</xm:f>
              </x14:cfvo>
              <x14:cfIcon iconSet="3TrafficLights1" iconId="2"/>
              <x14:cfIcon iconSet="3TrafficLights1" iconId="2"/>
              <x14:cfIcon iconSet="3TrafficLights1" iconId="0"/>
            </x14:iconSet>
          </x14:cfRule>
          <xm:sqref>E23:F24</xm:sqref>
        </x14:conditionalFormatting>
        <x14:conditionalFormatting xmlns:xm="http://schemas.microsoft.com/office/excel/2006/main">
          <x14:cfRule type="iconSet" priority="2" id="{06B6E758-D214-4548-829C-28C0393CADF6}">
            <x14:iconSet custom="1">
              <x14:cfvo type="percent">
                <xm:f>0</xm:f>
              </x14:cfvo>
              <x14:cfvo type="num">
                <xm:f>0</xm:f>
              </x14:cfvo>
              <x14:cfvo type="num" gte="0">
                <xm:f>0</xm:f>
              </x14:cfvo>
              <x14:cfIcon iconSet="3TrafficLights1" iconId="2"/>
              <x14:cfIcon iconSet="3TrafficLights1" iconId="2"/>
              <x14:cfIcon iconSet="3TrafficLights1" iconId="0"/>
            </x14:iconSet>
          </x14:cfRule>
          <xm:sqref>E12</xm:sqref>
        </x14:conditionalFormatting>
        <x14:conditionalFormatting xmlns:xm="http://schemas.microsoft.com/office/excel/2006/main">
          <x14:cfRule type="iconSet" priority="4" id="{0293D12D-660D-4EB2-8736-A185DB9F4E4A}">
            <x14:iconSet custom="1">
              <x14:cfvo type="percent">
                <xm:f>0</xm:f>
              </x14:cfvo>
              <x14:cfvo type="num">
                <xm:f>0</xm:f>
              </x14:cfvo>
              <x14:cfvo type="num" gte="0">
                <xm:f>0</xm:f>
              </x14:cfvo>
              <x14:cfIcon iconSet="3TrafficLights1" iconId="2"/>
              <x14:cfIcon iconSet="3TrafficLights1" iconId="2"/>
              <x14:cfIcon iconSet="3TrafficLights1" iconId="0"/>
            </x14:iconSet>
          </x14:cfRule>
          <xm:sqref>E13:F20 E4:F8 F12 E11:F11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L94"/>
  <sheetViews>
    <sheetView tabSelected="1" zoomScale="70" zoomScaleNormal="70" workbookViewId="0">
      <pane ySplit="3" topLeftCell="A61" activePane="bottomLeft" state="frozenSplit"/>
      <selection pane="bottomLeft" activeCell="E67" sqref="E67"/>
    </sheetView>
  </sheetViews>
  <sheetFormatPr defaultRowHeight="12.75" x14ac:dyDescent="0.2"/>
  <cols>
    <col min="1" max="1" width="59.85546875" style="1" customWidth="1"/>
    <col min="2" max="2" width="16.7109375" style="3" customWidth="1"/>
    <col min="3" max="3" width="13.7109375" style="3" customWidth="1"/>
    <col min="4" max="4" width="13" style="3" customWidth="1"/>
    <col min="5" max="5" width="18.140625" style="3" bestFit="1" customWidth="1"/>
    <col min="6" max="6" width="16.42578125" style="3" bestFit="1" customWidth="1"/>
  </cols>
  <sheetData>
    <row r="1" spans="1:6" ht="18" x14ac:dyDescent="0.2">
      <c r="A1" s="415" t="s">
        <v>158</v>
      </c>
      <c r="B1" s="416"/>
      <c r="C1" s="416"/>
      <c r="D1" s="416"/>
      <c r="E1" s="416"/>
      <c r="F1" s="417"/>
    </row>
    <row r="2" spans="1:6" ht="30.75" customHeight="1" thickBot="1" x14ac:dyDescent="0.25">
      <c r="A2" s="435" t="s">
        <v>4</v>
      </c>
      <c r="B2" s="428" t="s">
        <v>67</v>
      </c>
      <c r="C2" s="430" t="s">
        <v>68</v>
      </c>
      <c r="D2" s="432" t="s">
        <v>11</v>
      </c>
      <c r="E2" s="434" t="s">
        <v>85</v>
      </c>
      <c r="F2" s="428"/>
    </row>
    <row r="3" spans="1:6" ht="31.5" customHeight="1" x14ac:dyDescent="0.2">
      <c r="A3" s="436"/>
      <c r="B3" s="429"/>
      <c r="C3" s="431"/>
      <c r="D3" s="433"/>
      <c r="E3" s="306" t="s">
        <v>69</v>
      </c>
      <c r="F3" s="306" t="s">
        <v>70</v>
      </c>
    </row>
    <row r="4" spans="1:6" ht="15" x14ac:dyDescent="0.2">
      <c r="A4" s="15" t="s">
        <v>175</v>
      </c>
      <c r="B4" s="346">
        <f>SUM(B5)</f>
        <v>-14.8</v>
      </c>
      <c r="C4" s="346">
        <f t="shared" ref="C4:D4" si="0">SUM(C5)</f>
        <v>0</v>
      </c>
      <c r="D4" s="346">
        <f t="shared" si="0"/>
        <v>-15.6</v>
      </c>
      <c r="E4" s="320">
        <f>SUM(E5)</f>
        <v>-0.79999999999999893</v>
      </c>
      <c r="F4" s="311">
        <f>SUM(F5)</f>
        <v>-0.79999999999999893</v>
      </c>
    </row>
    <row r="5" spans="1:6" ht="14.25" x14ac:dyDescent="0.2">
      <c r="A5" s="139" t="s">
        <v>176</v>
      </c>
      <c r="B5" s="138">
        <v>-14.8</v>
      </c>
      <c r="C5" s="138">
        <v>0</v>
      </c>
      <c r="D5" s="140">
        <v>-15.6</v>
      </c>
      <c r="E5" s="307">
        <f>D5-B5</f>
        <v>-0.79999999999999893</v>
      </c>
      <c r="F5" s="307">
        <f>D5-B5-C5</f>
        <v>-0.79999999999999893</v>
      </c>
    </row>
    <row r="6" spans="1:6" ht="42.75" x14ac:dyDescent="0.2">
      <c r="A6" s="304" t="s">
        <v>136</v>
      </c>
      <c r="B6" s="290"/>
      <c r="C6" s="290"/>
      <c r="D6" s="170"/>
      <c r="E6" s="308">
        <v>-0.8</v>
      </c>
      <c r="F6" s="308"/>
    </row>
    <row r="7" spans="1:6" ht="14.25" x14ac:dyDescent="0.2">
      <c r="A7" s="16"/>
      <c r="B7" s="13"/>
      <c r="C7" s="13"/>
      <c r="D7" s="14"/>
      <c r="E7" s="309"/>
      <c r="F7" s="309"/>
    </row>
    <row r="8" spans="1:6" ht="15" x14ac:dyDescent="0.2">
      <c r="A8" s="17" t="s">
        <v>177</v>
      </c>
      <c r="B8" s="346">
        <v>246.9</v>
      </c>
      <c r="C8" s="346">
        <v>3</v>
      </c>
      <c r="D8" s="346">
        <v>252.5</v>
      </c>
      <c r="E8" s="311">
        <f>SUM(D8-B8)</f>
        <v>5.5999999999999943</v>
      </c>
      <c r="F8" s="311">
        <f>SUM(D8-(B8+C8))</f>
        <v>2.5999999999999943</v>
      </c>
    </row>
    <row r="9" spans="1:6" ht="14.25" x14ac:dyDescent="0.2">
      <c r="A9" s="139" t="s">
        <v>178</v>
      </c>
      <c r="B9" s="138">
        <v>200</v>
      </c>
      <c r="C9" s="138">
        <v>0</v>
      </c>
      <c r="D9" s="140">
        <v>206</v>
      </c>
      <c r="E9" s="307">
        <f>D9-B9</f>
        <v>6</v>
      </c>
      <c r="F9" s="307">
        <f>D9-B9-C9</f>
        <v>6</v>
      </c>
    </row>
    <row r="10" spans="1:6" ht="85.5" x14ac:dyDescent="0.2">
      <c r="A10" s="20" t="s">
        <v>135</v>
      </c>
      <c r="B10" s="13"/>
      <c r="C10" s="13"/>
      <c r="D10" s="14"/>
      <c r="E10" s="309">
        <v>6</v>
      </c>
      <c r="F10" s="309"/>
    </row>
    <row r="11" spans="1:6" ht="14.25" x14ac:dyDescent="0.2">
      <c r="A11" s="139" t="s">
        <v>179</v>
      </c>
      <c r="B11" s="138">
        <f>21.3-0.4</f>
        <v>20.900000000000002</v>
      </c>
      <c r="C11" s="138">
        <v>0.4</v>
      </c>
      <c r="D11" s="140">
        <v>20.8</v>
      </c>
      <c r="E11" s="307">
        <f>SUM(D11-B11)</f>
        <v>-0.10000000000000142</v>
      </c>
      <c r="F11" s="307">
        <f>D11-(B11+C11)</f>
        <v>-0.5</v>
      </c>
    </row>
    <row r="12" spans="1:6" ht="14.25" x14ac:dyDescent="0.2">
      <c r="A12" s="139" t="s">
        <v>180</v>
      </c>
      <c r="B12" s="138">
        <f>11.3-0.2</f>
        <v>11.100000000000001</v>
      </c>
      <c r="C12" s="138">
        <v>0.2</v>
      </c>
      <c r="D12" s="140">
        <v>11.4</v>
      </c>
      <c r="E12" s="307">
        <f>SUM(D12-B12)</f>
        <v>0.29999999999999893</v>
      </c>
      <c r="F12" s="307">
        <f>D12-(B12+C12)</f>
        <v>9.9999999999999645E-2</v>
      </c>
    </row>
    <row r="13" spans="1:6" s="285" customFormat="1" ht="71.25" x14ac:dyDescent="0.2">
      <c r="A13" s="284" t="s">
        <v>123</v>
      </c>
      <c r="B13" s="18"/>
      <c r="C13" s="18"/>
      <c r="D13" s="19"/>
      <c r="E13" s="310">
        <v>0.3</v>
      </c>
      <c r="F13" s="310"/>
    </row>
    <row r="14" spans="1:6" ht="14.25" x14ac:dyDescent="0.2">
      <c r="A14" s="139" t="s">
        <v>181</v>
      </c>
      <c r="B14" s="138">
        <v>1.1000000000000001</v>
      </c>
      <c r="C14" s="138">
        <v>0</v>
      </c>
      <c r="D14" s="140">
        <v>1.4</v>
      </c>
      <c r="E14" s="307">
        <f>D14-B14</f>
        <v>0.29999999999999982</v>
      </c>
      <c r="F14" s="307">
        <f>D14-B14-C14</f>
        <v>0.29999999999999982</v>
      </c>
    </row>
    <row r="15" spans="1:6" ht="72.75" customHeight="1" x14ac:dyDescent="0.2">
      <c r="A15" s="21" t="s">
        <v>125</v>
      </c>
      <c r="B15" s="18"/>
      <c r="C15" s="18"/>
      <c r="D15" s="19"/>
      <c r="E15" s="310">
        <v>0.3</v>
      </c>
      <c r="F15" s="310"/>
    </row>
    <row r="16" spans="1:6" ht="14.25" x14ac:dyDescent="0.2">
      <c r="A16" s="139" t="s">
        <v>182</v>
      </c>
      <c r="B16" s="138">
        <f>12.9-2.3</f>
        <v>10.600000000000001</v>
      </c>
      <c r="C16" s="138">
        <v>2.2999999999999998</v>
      </c>
      <c r="D16" s="140">
        <v>9.6999999999999993</v>
      </c>
      <c r="E16" s="307">
        <f>D16-B16</f>
        <v>-0.90000000000000213</v>
      </c>
      <c r="F16" s="307">
        <f>D16-B16-C16</f>
        <v>-3.200000000000002</v>
      </c>
    </row>
    <row r="17" spans="1:6" s="285" customFormat="1" ht="28.5" x14ac:dyDescent="0.2">
      <c r="A17" s="284" t="s">
        <v>183</v>
      </c>
      <c r="B17" s="18"/>
      <c r="C17" s="18"/>
      <c r="D17" s="19"/>
      <c r="E17" s="310">
        <v>-0.9</v>
      </c>
      <c r="F17" s="310"/>
    </row>
    <row r="18" spans="1:6" ht="72" x14ac:dyDescent="0.2">
      <c r="A18" s="284" t="s">
        <v>257</v>
      </c>
      <c r="B18" s="18"/>
      <c r="C18" s="18"/>
      <c r="D18" s="19"/>
      <c r="E18" s="310"/>
      <c r="F18" s="310"/>
    </row>
    <row r="19" spans="1:6" s="285" customFormat="1" ht="44.25" x14ac:dyDescent="0.2">
      <c r="A19" s="356" t="s">
        <v>258</v>
      </c>
      <c r="B19" s="18"/>
      <c r="C19" s="18"/>
      <c r="D19" s="19"/>
      <c r="E19" s="310"/>
      <c r="F19" s="310"/>
    </row>
    <row r="20" spans="1:6" s="285" customFormat="1" ht="14.25" x14ac:dyDescent="0.2">
      <c r="A20" s="139" t="s">
        <v>184</v>
      </c>
      <c r="B20" s="138">
        <f>3.4-0.1</f>
        <v>3.3</v>
      </c>
      <c r="C20" s="138">
        <v>0</v>
      </c>
      <c r="D20" s="140">
        <v>3.2</v>
      </c>
      <c r="E20" s="307">
        <f>D20-B20</f>
        <v>-9.9999999999999645E-2</v>
      </c>
      <c r="F20" s="307">
        <f>D20-B20-C20</f>
        <v>-9.9999999999999645E-2</v>
      </c>
    </row>
    <row r="21" spans="1:6" ht="15" x14ac:dyDescent="0.2">
      <c r="A21" s="286" t="s">
        <v>185</v>
      </c>
      <c r="B21" s="323">
        <f>SUM(B22)</f>
        <v>-4.7</v>
      </c>
      <c r="C21" s="323">
        <f t="shared" ref="C21:F21" si="1">SUM(C22)</f>
        <v>0</v>
      </c>
      <c r="D21" s="323">
        <f t="shared" si="1"/>
        <v>-5.5</v>
      </c>
      <c r="E21" s="323">
        <f t="shared" si="1"/>
        <v>-0.79999999999999982</v>
      </c>
      <c r="F21" s="323">
        <f t="shared" si="1"/>
        <v>-0.79999999999999982</v>
      </c>
    </row>
    <row r="22" spans="1:6" s="285" customFormat="1" ht="14.25" x14ac:dyDescent="0.2">
      <c r="A22" s="287" t="s">
        <v>186</v>
      </c>
      <c r="B22" s="288">
        <v>-4.7</v>
      </c>
      <c r="C22" s="288">
        <v>0</v>
      </c>
      <c r="D22" s="318">
        <v>-5.5</v>
      </c>
      <c r="E22" s="312">
        <f>D22-B22</f>
        <v>-0.79999999999999982</v>
      </c>
      <c r="F22" s="312">
        <f>D22-B22-C22</f>
        <v>-0.79999999999999982</v>
      </c>
    </row>
    <row r="23" spans="1:6" s="285" customFormat="1" ht="28.5" x14ac:dyDescent="0.2">
      <c r="A23" s="301" t="s">
        <v>138</v>
      </c>
      <c r="B23" s="302"/>
      <c r="C23" s="302"/>
      <c r="D23" s="319"/>
      <c r="E23" s="314">
        <v>-0.8</v>
      </c>
      <c r="F23" s="314"/>
    </row>
    <row r="24" spans="1:6" s="285" customFormat="1" ht="15" x14ac:dyDescent="0.2">
      <c r="A24" s="296"/>
      <c r="B24" s="297"/>
      <c r="C24" s="297"/>
      <c r="D24" s="298"/>
      <c r="E24" s="321"/>
      <c r="F24" s="310"/>
    </row>
    <row r="25" spans="1:6" ht="15" x14ac:dyDescent="0.2">
      <c r="A25" s="286" t="s">
        <v>187</v>
      </c>
      <c r="B25" s="324">
        <f>SUM(B26)</f>
        <v>0</v>
      </c>
      <c r="C25" s="324">
        <f t="shared" ref="C25:D25" si="2">SUM(C26)</f>
        <v>-0.1</v>
      </c>
      <c r="D25" s="324">
        <f t="shared" si="2"/>
        <v>-0.5</v>
      </c>
      <c r="E25" s="311">
        <f>SUM(D25-B25)</f>
        <v>-0.5</v>
      </c>
      <c r="F25" s="311">
        <f>SUM(D25-(B25+C25))</f>
        <v>-0.4</v>
      </c>
    </row>
    <row r="26" spans="1:6" s="285" customFormat="1" ht="14.25" x14ac:dyDescent="0.2">
      <c r="A26" s="287" t="s">
        <v>188</v>
      </c>
      <c r="B26" s="288">
        <f>0.1-0.1</f>
        <v>0</v>
      </c>
      <c r="C26" s="302">
        <v>-0.1</v>
      </c>
      <c r="D26" s="318">
        <v>-0.5</v>
      </c>
      <c r="E26" s="312">
        <f>SUM(D26-B26)</f>
        <v>-0.5</v>
      </c>
      <c r="F26" s="312">
        <f>SUM(D26-(B26+C26))</f>
        <v>-0.4</v>
      </c>
    </row>
    <row r="27" spans="1:6" s="285" customFormat="1" ht="28.5" x14ac:dyDescent="0.2">
      <c r="A27" s="296" t="s">
        <v>133</v>
      </c>
      <c r="B27" s="297"/>
      <c r="C27" s="297"/>
      <c r="D27" s="298"/>
      <c r="E27" s="310">
        <v>-0.5</v>
      </c>
      <c r="F27" s="310"/>
    </row>
    <row r="28" spans="1:6" ht="15" x14ac:dyDescent="0.2">
      <c r="A28" s="296"/>
      <c r="B28" s="297"/>
      <c r="C28" s="297"/>
      <c r="D28" s="298"/>
      <c r="E28" s="321"/>
      <c r="F28" s="310"/>
    </row>
    <row r="29" spans="1:6" ht="15" x14ac:dyDescent="0.2">
      <c r="A29" s="286" t="s">
        <v>189</v>
      </c>
      <c r="B29" s="324">
        <f>SUM(B30+B34+B41+B44+B45+B49)</f>
        <v>382.39999999999992</v>
      </c>
      <c r="C29" s="324">
        <v>8.5</v>
      </c>
      <c r="D29" s="324">
        <v>381.3</v>
      </c>
      <c r="E29" s="311">
        <f>SUM(D29-B29)</f>
        <v>-1.0999999999999091</v>
      </c>
      <c r="F29" s="311">
        <f>SUM(D29-(B29+C29))</f>
        <v>-9.5999999999999091</v>
      </c>
    </row>
    <row r="30" spans="1:6" ht="28.5" x14ac:dyDescent="0.2">
      <c r="A30" s="287" t="s">
        <v>190</v>
      </c>
      <c r="B30" s="326">
        <f>108.4-0.5</f>
        <v>107.9</v>
      </c>
      <c r="C30" s="326">
        <v>0.5</v>
      </c>
      <c r="D30" s="327">
        <v>106.4</v>
      </c>
      <c r="E30" s="312">
        <f>D30-B30</f>
        <v>-1.5</v>
      </c>
      <c r="F30" s="312">
        <f t="shared" ref="F30:F34" si="3">D30-B30-C30</f>
        <v>-2</v>
      </c>
    </row>
    <row r="31" spans="1:6" ht="28.5" x14ac:dyDescent="0.2">
      <c r="A31" s="357" t="s">
        <v>191</v>
      </c>
      <c r="B31" s="18"/>
      <c r="C31" s="18"/>
      <c r="D31" s="19"/>
      <c r="E31" s="310">
        <v>-1.9</v>
      </c>
      <c r="F31" s="310"/>
    </row>
    <row r="32" spans="1:6" ht="28.5" x14ac:dyDescent="0.2">
      <c r="A32" s="301" t="s">
        <v>192</v>
      </c>
      <c r="B32" s="18"/>
      <c r="C32" s="18"/>
      <c r="D32" s="19"/>
      <c r="E32" s="310">
        <v>0.7</v>
      </c>
      <c r="F32" s="310"/>
    </row>
    <row r="33" spans="1:8" ht="28.5" x14ac:dyDescent="0.2">
      <c r="A33" s="371" t="s">
        <v>193</v>
      </c>
      <c r="B33" s="18"/>
      <c r="C33" s="18"/>
      <c r="D33" s="19"/>
      <c r="E33" s="310">
        <v>-0.3</v>
      </c>
      <c r="F33" s="310"/>
    </row>
    <row r="34" spans="1:8" ht="14.25" x14ac:dyDescent="0.2">
      <c r="A34" s="139" t="s">
        <v>194</v>
      </c>
      <c r="B34" s="138">
        <f>203.7-6.3</f>
        <v>197.39999999999998</v>
      </c>
      <c r="C34" s="138">
        <v>6.3</v>
      </c>
      <c r="D34" s="140">
        <v>199.2</v>
      </c>
      <c r="E34" s="307">
        <f>D34-B34</f>
        <v>1.8000000000000114</v>
      </c>
      <c r="F34" s="307">
        <f t="shared" si="3"/>
        <v>-4.4999999999999885</v>
      </c>
      <c r="G34" s="4"/>
    </row>
    <row r="35" spans="1:8" ht="14.25" x14ac:dyDescent="0.2">
      <c r="A35" s="296" t="s">
        <v>195</v>
      </c>
      <c r="B35" s="18"/>
      <c r="C35" s="18"/>
      <c r="D35" s="19"/>
      <c r="E35" s="310">
        <v>1.7</v>
      </c>
      <c r="F35" s="310"/>
    </row>
    <row r="36" spans="1:8" ht="85.5" x14ac:dyDescent="0.2">
      <c r="A36" s="372" t="s">
        <v>126</v>
      </c>
      <c r="B36" s="289"/>
      <c r="C36" s="289"/>
      <c r="D36" s="169"/>
      <c r="E36" s="313">
        <v>-1.6</v>
      </c>
      <c r="F36" s="313"/>
    </row>
    <row r="37" spans="1:8" ht="57" x14ac:dyDescent="0.2">
      <c r="A37" s="373" t="s">
        <v>137</v>
      </c>
      <c r="B37" s="290"/>
      <c r="C37" s="290"/>
      <c r="D37" s="170"/>
      <c r="E37" s="308">
        <v>0.7</v>
      </c>
      <c r="F37" s="308"/>
    </row>
    <row r="38" spans="1:8" ht="57" x14ac:dyDescent="0.2">
      <c r="A38" s="374" t="s">
        <v>196</v>
      </c>
      <c r="B38" s="18"/>
      <c r="C38" s="18"/>
      <c r="D38" s="19"/>
      <c r="E38" s="310">
        <v>2</v>
      </c>
      <c r="F38" s="310"/>
    </row>
    <row r="39" spans="1:8" ht="28.5" x14ac:dyDescent="0.2">
      <c r="A39" s="374" t="s">
        <v>197</v>
      </c>
      <c r="B39" s="18"/>
      <c r="C39" s="18"/>
      <c r="D39" s="19"/>
      <c r="E39" s="310">
        <v>-1</v>
      </c>
      <c r="F39" s="310"/>
    </row>
    <row r="40" spans="1:8" ht="72" x14ac:dyDescent="0.2">
      <c r="A40" s="374" t="s">
        <v>256</v>
      </c>
      <c r="B40" s="18"/>
      <c r="C40" s="18"/>
      <c r="D40" s="19"/>
      <c r="E40" s="310"/>
      <c r="F40" s="310"/>
      <c r="G40" s="4"/>
    </row>
    <row r="41" spans="1:8" ht="14.25" x14ac:dyDescent="0.2">
      <c r="A41" s="139" t="s">
        <v>198</v>
      </c>
      <c r="B41" s="138">
        <v>37</v>
      </c>
      <c r="C41" s="138">
        <v>0.8</v>
      </c>
      <c r="D41" s="140">
        <v>37.200000000000003</v>
      </c>
      <c r="E41" s="307">
        <f>D41-B41</f>
        <v>0.20000000000000284</v>
      </c>
      <c r="F41" s="307">
        <f>D41-(B41+C41)</f>
        <v>-0.59999999999999432</v>
      </c>
    </row>
    <row r="42" spans="1:8" ht="28.5" x14ac:dyDescent="0.2">
      <c r="A42" s="296" t="s">
        <v>199</v>
      </c>
      <c r="B42" s="18"/>
      <c r="C42" s="18"/>
      <c r="D42" s="19"/>
      <c r="E42" s="310">
        <v>-0.2</v>
      </c>
      <c r="F42" s="310"/>
    </row>
    <row r="43" spans="1:8" ht="28.5" x14ac:dyDescent="0.2">
      <c r="A43" s="373" t="s">
        <v>124</v>
      </c>
      <c r="B43" s="290"/>
      <c r="C43" s="290"/>
      <c r="D43" s="170"/>
      <c r="E43" s="308">
        <v>0.4</v>
      </c>
      <c r="F43" s="308"/>
      <c r="H43" s="209"/>
    </row>
    <row r="44" spans="1:8" ht="129.75" customHeight="1" x14ac:dyDescent="0.2">
      <c r="A44" s="139" t="s">
        <v>200</v>
      </c>
      <c r="B44" s="138">
        <f>17.5</f>
        <v>17.5</v>
      </c>
      <c r="C44" s="138">
        <v>0.9</v>
      </c>
      <c r="D44" s="140">
        <v>17.7</v>
      </c>
      <c r="E44" s="307">
        <f>D44-B44</f>
        <v>0.19999999999999929</v>
      </c>
      <c r="F44" s="307">
        <f>D44-B44-C44</f>
        <v>-0.70000000000000073</v>
      </c>
    </row>
    <row r="45" spans="1:8" ht="14.25" x14ac:dyDescent="0.2">
      <c r="A45" s="139" t="s">
        <v>201</v>
      </c>
      <c r="B45" s="138">
        <f>20.8-0.1</f>
        <v>20.7</v>
      </c>
      <c r="C45" s="138">
        <v>0.1</v>
      </c>
      <c r="D45" s="140">
        <v>18.5</v>
      </c>
      <c r="E45" s="307">
        <f>D45-B45</f>
        <v>-2.1999999999999993</v>
      </c>
      <c r="F45" s="307">
        <f>D45-B45-C45</f>
        <v>-2.2999999999999994</v>
      </c>
    </row>
    <row r="46" spans="1:8" s="4" customFormat="1" ht="42.75" x14ac:dyDescent="0.2">
      <c r="A46" s="284" t="s">
        <v>202</v>
      </c>
      <c r="B46" s="18"/>
      <c r="C46" s="18"/>
      <c r="D46" s="19"/>
      <c r="E46" s="310">
        <v>-1.8</v>
      </c>
      <c r="F46" s="310"/>
    </row>
    <row r="47" spans="1:8" ht="28.5" x14ac:dyDescent="0.2">
      <c r="A47" s="375" t="s">
        <v>129</v>
      </c>
      <c r="B47" s="18"/>
      <c r="C47" s="18"/>
      <c r="D47" s="19"/>
      <c r="E47" s="310">
        <v>-0.3</v>
      </c>
      <c r="F47" s="310"/>
    </row>
    <row r="48" spans="1:8" ht="28.5" x14ac:dyDescent="0.2">
      <c r="A48" s="376" t="s">
        <v>203</v>
      </c>
      <c r="B48" s="18"/>
      <c r="C48" s="18"/>
      <c r="D48" s="19"/>
      <c r="E48" s="310">
        <v>-0.1</v>
      </c>
      <c r="F48" s="310"/>
    </row>
    <row r="49" spans="1:12" ht="14.25" x14ac:dyDescent="0.2">
      <c r="A49" s="139" t="s">
        <v>204</v>
      </c>
      <c r="B49" s="138">
        <v>1.9</v>
      </c>
      <c r="C49" s="138">
        <v>0</v>
      </c>
      <c r="D49" s="140">
        <v>2.4</v>
      </c>
      <c r="E49" s="307">
        <f>D49-B49</f>
        <v>0.5</v>
      </c>
      <c r="F49" s="307">
        <f>D49-B49-C49</f>
        <v>0.5</v>
      </c>
    </row>
    <row r="50" spans="1:12" ht="57" x14ac:dyDescent="0.2">
      <c r="A50" s="375" t="s">
        <v>127</v>
      </c>
      <c r="B50" s="18"/>
      <c r="C50" s="18"/>
      <c r="D50" s="19"/>
      <c r="E50" s="310">
        <v>0.5</v>
      </c>
      <c r="F50" s="310"/>
    </row>
    <row r="51" spans="1:12" ht="15" x14ac:dyDescent="0.2">
      <c r="A51" s="17" t="s">
        <v>205</v>
      </c>
      <c r="B51" s="324">
        <v>238.7</v>
      </c>
      <c r="C51" s="324">
        <f>SUM(C53+C54+C59+C60+C62+C64+C65+C67+C72+C73+C75+C78)</f>
        <v>3.5999999999999996</v>
      </c>
      <c r="D51" s="324">
        <v>253.2</v>
      </c>
      <c r="E51" s="311">
        <f>SUM(D51-B51)</f>
        <v>14.5</v>
      </c>
      <c r="F51" s="311">
        <f>SUM(D51-(B51+C51))</f>
        <v>10.900000000000006</v>
      </c>
    </row>
    <row r="52" spans="1:12" ht="85.5" x14ac:dyDescent="0.2">
      <c r="A52" s="377" t="s">
        <v>206</v>
      </c>
      <c r="B52" s="18"/>
      <c r="C52" s="18"/>
      <c r="D52" s="19"/>
      <c r="E52" s="310"/>
      <c r="F52" s="310"/>
    </row>
    <row r="53" spans="1:12" s="285" customFormat="1" ht="14.25" x14ac:dyDescent="0.2">
      <c r="A53" s="139" t="s">
        <v>207</v>
      </c>
      <c r="B53" s="138">
        <v>16</v>
      </c>
      <c r="C53" s="138">
        <v>0</v>
      </c>
      <c r="D53" s="140">
        <v>16</v>
      </c>
      <c r="E53" s="307">
        <f>SUM(D53-B53)</f>
        <v>0</v>
      </c>
      <c r="F53" s="307">
        <f>SUM(D53-(B53+C53))</f>
        <v>0</v>
      </c>
    </row>
    <row r="54" spans="1:12" ht="14.25" x14ac:dyDescent="0.2">
      <c r="A54" s="358" t="s">
        <v>208</v>
      </c>
      <c r="B54" s="138">
        <v>32.700000000000003</v>
      </c>
      <c r="C54" s="138">
        <v>0.6</v>
      </c>
      <c r="D54" s="140">
        <v>36.200000000000003</v>
      </c>
      <c r="E54" s="307">
        <f>D54-B54</f>
        <v>3.5</v>
      </c>
      <c r="F54" s="307">
        <f>D54-B54-C54</f>
        <v>2.9</v>
      </c>
    </row>
    <row r="55" spans="1:12" s="285" customFormat="1" ht="57" x14ac:dyDescent="0.2">
      <c r="A55" s="378" t="s">
        <v>128</v>
      </c>
      <c r="B55" s="359"/>
      <c r="C55" s="359"/>
      <c r="D55" s="359"/>
      <c r="E55" s="359">
        <v>0.4</v>
      </c>
      <c r="F55" s="359"/>
    </row>
    <row r="56" spans="1:12" ht="71.25" x14ac:dyDescent="0.2">
      <c r="A56" s="379" t="s">
        <v>134</v>
      </c>
      <c r="B56" s="359"/>
      <c r="C56" s="359"/>
      <c r="D56" s="359"/>
      <c r="E56" s="359">
        <v>0.6</v>
      </c>
      <c r="F56" s="359"/>
    </row>
    <row r="57" spans="1:12" ht="57" x14ac:dyDescent="0.2">
      <c r="A57" s="379" t="s">
        <v>131</v>
      </c>
      <c r="B57" s="359"/>
      <c r="C57" s="359"/>
      <c r="D57" s="359"/>
      <c r="E57" s="359">
        <v>1.8</v>
      </c>
      <c r="F57" s="359"/>
    </row>
    <row r="58" spans="1:12" ht="57.75" customHeight="1" x14ac:dyDescent="0.2">
      <c r="A58" s="380" t="s">
        <v>195</v>
      </c>
      <c r="B58" s="18"/>
      <c r="C58" s="18"/>
      <c r="D58" s="19"/>
      <c r="E58" s="360">
        <v>0.7</v>
      </c>
      <c r="F58" s="360"/>
    </row>
    <row r="59" spans="1:12" ht="14.25" x14ac:dyDescent="0.2">
      <c r="A59" s="139" t="s">
        <v>209</v>
      </c>
      <c r="B59" s="138">
        <v>3.9</v>
      </c>
      <c r="C59" s="138">
        <v>0</v>
      </c>
      <c r="D59" s="140">
        <v>3.9</v>
      </c>
      <c r="E59" s="307">
        <f>D59-B59</f>
        <v>0</v>
      </c>
      <c r="F59" s="307">
        <f>D59-B59-C59</f>
        <v>0</v>
      </c>
      <c r="L59" s="299"/>
    </row>
    <row r="60" spans="1:12" s="285" customFormat="1" ht="14.25" x14ac:dyDescent="0.2">
      <c r="A60" s="139" t="s">
        <v>210</v>
      </c>
      <c r="B60" s="138">
        <v>16.8</v>
      </c>
      <c r="C60" s="138">
        <v>0</v>
      </c>
      <c r="D60" s="138">
        <v>16.100000000000001</v>
      </c>
      <c r="E60" s="307">
        <f>D60-B60</f>
        <v>-0.69999999999999929</v>
      </c>
      <c r="F60" s="307">
        <f>D60-B60-C60</f>
        <v>-0.69999999999999929</v>
      </c>
      <c r="L60" s="300"/>
    </row>
    <row r="61" spans="1:12" s="285" customFormat="1" ht="71.25" x14ac:dyDescent="0.2">
      <c r="A61" s="375" t="s">
        <v>211</v>
      </c>
      <c r="B61" s="18"/>
      <c r="C61" s="18"/>
      <c r="D61" s="19"/>
      <c r="E61" s="310">
        <v>-0.7</v>
      </c>
      <c r="F61" s="310"/>
      <c r="L61" s="300"/>
    </row>
    <row r="62" spans="1:12" s="303" customFormat="1" ht="14.25" x14ac:dyDescent="0.2">
      <c r="A62" s="139" t="s">
        <v>212</v>
      </c>
      <c r="B62" s="138">
        <f>3.4-0.1</f>
        <v>3.3</v>
      </c>
      <c r="C62" s="138">
        <v>0.1</v>
      </c>
      <c r="D62" s="140">
        <f>3.9-0.1</f>
        <v>3.8</v>
      </c>
      <c r="E62" s="307">
        <f>D62-B62</f>
        <v>0.5</v>
      </c>
      <c r="F62" s="307">
        <f>D62-B62-C62</f>
        <v>0.4</v>
      </c>
    </row>
    <row r="63" spans="1:12" ht="57" x14ac:dyDescent="0.2">
      <c r="A63" s="284" t="s">
        <v>132</v>
      </c>
      <c r="B63" s="18"/>
      <c r="C63" s="18"/>
      <c r="D63" s="19"/>
      <c r="E63" s="310">
        <v>0.5</v>
      </c>
      <c r="F63" s="310"/>
    </row>
    <row r="64" spans="1:12" ht="93.75" customHeight="1" x14ac:dyDescent="0.2">
      <c r="A64" s="139" t="s">
        <v>213</v>
      </c>
      <c r="B64" s="138">
        <v>1.6</v>
      </c>
      <c r="C64" s="138">
        <v>0.1</v>
      </c>
      <c r="D64" s="140">
        <v>1.7</v>
      </c>
      <c r="E64" s="307">
        <f>D64-B64</f>
        <v>9.9999999999999867E-2</v>
      </c>
      <c r="F64" s="307">
        <f>D64-B64-C64</f>
        <v>-1.3877787807814457E-16</v>
      </c>
    </row>
    <row r="65" spans="1:9" ht="14.25" x14ac:dyDescent="0.2">
      <c r="A65" s="139" t="s">
        <v>214</v>
      </c>
      <c r="B65" s="138">
        <f>6.5-0</f>
        <v>6.5</v>
      </c>
      <c r="C65" s="138">
        <v>0</v>
      </c>
      <c r="D65" s="140">
        <f>6.5+1.1</f>
        <v>7.6</v>
      </c>
      <c r="E65" s="307">
        <f>D65-B65</f>
        <v>1.0999999999999996</v>
      </c>
      <c r="F65" s="307">
        <f>D65-B65-C65</f>
        <v>1.0999999999999996</v>
      </c>
    </row>
    <row r="66" spans="1:9" s="285" customFormat="1" ht="71.25" x14ac:dyDescent="0.2">
      <c r="A66" s="22" t="s">
        <v>64</v>
      </c>
      <c r="B66" s="18"/>
      <c r="C66" s="18"/>
      <c r="D66" s="19"/>
      <c r="E66" s="310">
        <v>1.1000000000000001</v>
      </c>
      <c r="F66" s="310"/>
    </row>
    <row r="67" spans="1:9" ht="14.25" x14ac:dyDescent="0.2">
      <c r="A67" s="358" t="s">
        <v>215</v>
      </c>
      <c r="B67" s="138">
        <v>128.19999999999999</v>
      </c>
      <c r="C67" s="138">
        <f>0.9+0.8+0.8</f>
        <v>2.5</v>
      </c>
      <c r="D67" s="140">
        <v>136.5</v>
      </c>
      <c r="E67" s="307">
        <f>D67-B67</f>
        <v>8.3000000000000114</v>
      </c>
      <c r="F67" s="307">
        <f>D67-B67-C67</f>
        <v>5.8000000000000114</v>
      </c>
    </row>
    <row r="68" spans="1:9" ht="42.75" x14ac:dyDescent="0.2">
      <c r="A68" s="301" t="s">
        <v>216</v>
      </c>
      <c r="B68" s="359"/>
      <c r="C68" s="359"/>
      <c r="D68" s="359"/>
      <c r="E68" s="359">
        <v>3.3</v>
      </c>
      <c r="F68" s="359"/>
    </row>
    <row r="69" spans="1:9" s="4" customFormat="1" ht="71.25" x14ac:dyDescent="0.2">
      <c r="A69" s="301" t="s">
        <v>217</v>
      </c>
      <c r="B69" s="359"/>
      <c r="C69" s="359"/>
      <c r="D69" s="359"/>
      <c r="E69" s="359">
        <v>1</v>
      </c>
      <c r="F69" s="359"/>
    </row>
    <row r="70" spans="1:9" s="4" customFormat="1" ht="57" x14ac:dyDescent="0.2">
      <c r="A70" s="301" t="s">
        <v>218</v>
      </c>
      <c r="B70" s="359"/>
      <c r="C70" s="359"/>
      <c r="D70" s="359"/>
      <c r="E70" s="359">
        <v>1.4</v>
      </c>
      <c r="F70" s="359"/>
    </row>
    <row r="71" spans="1:9" s="4" customFormat="1" ht="14.25" x14ac:dyDescent="0.2">
      <c r="A71" s="296" t="s">
        <v>195</v>
      </c>
      <c r="B71" s="18"/>
      <c r="C71" s="18"/>
      <c r="D71" s="19"/>
      <c r="E71" s="360">
        <v>2.6</v>
      </c>
      <c r="F71" s="360"/>
    </row>
    <row r="72" spans="1:9" s="4" customFormat="1" ht="14.25" x14ac:dyDescent="0.2">
      <c r="A72" s="139" t="s">
        <v>219</v>
      </c>
      <c r="B72" s="138">
        <v>2.5</v>
      </c>
      <c r="C72" s="138">
        <v>0</v>
      </c>
      <c r="D72" s="140">
        <v>2.5</v>
      </c>
      <c r="E72" s="307">
        <f>D72-B72</f>
        <v>0</v>
      </c>
      <c r="F72" s="307">
        <f>D72-B72-C72</f>
        <v>0</v>
      </c>
    </row>
    <row r="73" spans="1:9" s="5" customFormat="1" ht="14.25" customHeight="1" x14ac:dyDescent="0.2">
      <c r="A73" s="139" t="s">
        <v>220</v>
      </c>
      <c r="B73" s="138">
        <v>0.3</v>
      </c>
      <c r="C73" s="138">
        <v>0</v>
      </c>
      <c r="D73" s="140">
        <v>0.9</v>
      </c>
      <c r="E73" s="307">
        <f>D73-B73</f>
        <v>0.60000000000000009</v>
      </c>
      <c r="F73" s="307">
        <f>D73-B73-C73</f>
        <v>0.60000000000000009</v>
      </c>
    </row>
    <row r="74" spans="1:9" s="5" customFormat="1" ht="14.25" customHeight="1" x14ac:dyDescent="0.2">
      <c r="A74" s="22" t="s">
        <v>139</v>
      </c>
      <c r="B74" s="18"/>
      <c r="C74" s="18"/>
      <c r="D74" s="19"/>
      <c r="E74" s="310">
        <v>0.6</v>
      </c>
      <c r="F74" s="310"/>
    </row>
    <row r="75" spans="1:9" s="5" customFormat="1" ht="14.25" customHeight="1" x14ac:dyDescent="0.2">
      <c r="A75" s="139" t="s">
        <v>221</v>
      </c>
      <c r="B75" s="138">
        <v>9.1999999999999993</v>
      </c>
      <c r="C75" s="138">
        <v>0</v>
      </c>
      <c r="D75" s="140">
        <v>10</v>
      </c>
      <c r="E75" s="307">
        <f>D75-B75</f>
        <v>0.80000000000000071</v>
      </c>
      <c r="F75" s="307">
        <f>D75-B75-C75</f>
        <v>0.80000000000000071</v>
      </c>
    </row>
    <row r="76" spans="1:9" s="5" customFormat="1" ht="14.25" customHeight="1" x14ac:dyDescent="0.2">
      <c r="A76" s="284" t="s">
        <v>222</v>
      </c>
      <c r="B76" s="18"/>
      <c r="C76" s="18"/>
      <c r="D76" s="19"/>
      <c r="E76" s="310">
        <v>0.9</v>
      </c>
      <c r="F76" s="310"/>
      <c r="H76" s="347"/>
      <c r="I76" s="347"/>
    </row>
    <row r="77" spans="1:9" ht="28.5" x14ac:dyDescent="0.2">
      <c r="A77" s="284" t="s">
        <v>223</v>
      </c>
      <c r="B77" s="18"/>
      <c r="C77" s="18"/>
      <c r="D77" s="19"/>
      <c r="E77" s="310">
        <v>-0.1</v>
      </c>
      <c r="F77" s="310"/>
    </row>
    <row r="78" spans="1:9" ht="14.25" x14ac:dyDescent="0.2">
      <c r="A78" s="139" t="s">
        <v>224</v>
      </c>
      <c r="B78" s="138">
        <f>18-0.3</f>
        <v>17.7</v>
      </c>
      <c r="C78" s="138">
        <v>0.3</v>
      </c>
      <c r="D78" s="140">
        <v>18</v>
      </c>
      <c r="E78" s="307">
        <f>D78-B78</f>
        <v>0.30000000000000071</v>
      </c>
      <c r="F78" s="307">
        <f>D78-B78-C78</f>
        <v>7.2164496600635175E-16</v>
      </c>
    </row>
    <row r="79" spans="1:9" ht="15" x14ac:dyDescent="0.2">
      <c r="A79" s="284"/>
      <c r="B79" s="18"/>
      <c r="C79" s="18"/>
      <c r="D79" s="19"/>
      <c r="E79" s="321"/>
      <c r="F79" s="310"/>
    </row>
    <row r="80" spans="1:9" ht="15" x14ac:dyDescent="0.2">
      <c r="A80" s="17" t="s">
        <v>225</v>
      </c>
      <c r="B80" s="325">
        <f>SUM(B81)</f>
        <v>0.9</v>
      </c>
      <c r="C80" s="325">
        <f t="shared" ref="C80:D80" si="4">SUM(C81)</f>
        <v>0</v>
      </c>
      <c r="D80" s="325">
        <f t="shared" si="4"/>
        <v>0.4</v>
      </c>
      <c r="E80" s="325">
        <f>SUM(D80-B80)</f>
        <v>-0.5</v>
      </c>
      <c r="F80" s="325">
        <f>SUM(D80-(B80+C80))</f>
        <v>-0.5</v>
      </c>
    </row>
    <row r="81" spans="1:6" ht="14.25" x14ac:dyDescent="0.2">
      <c r="A81" s="139" t="s">
        <v>226</v>
      </c>
      <c r="B81" s="138">
        <v>0.9</v>
      </c>
      <c r="C81" s="138">
        <v>0</v>
      </c>
      <c r="D81" s="140">
        <v>0.4</v>
      </c>
      <c r="E81" s="307">
        <f>D81-B81</f>
        <v>-0.5</v>
      </c>
      <c r="F81" s="307">
        <f>D81-B81-C81</f>
        <v>-0.5</v>
      </c>
    </row>
    <row r="82" spans="1:6" ht="57" x14ac:dyDescent="0.2">
      <c r="A82" s="305" t="s">
        <v>65</v>
      </c>
      <c r="B82" s="18"/>
      <c r="C82" s="18"/>
      <c r="D82" s="19"/>
      <c r="E82" s="310">
        <v>-0.5</v>
      </c>
      <c r="F82" s="310"/>
    </row>
    <row r="83" spans="1:6" ht="15" x14ac:dyDescent="0.2">
      <c r="A83" s="17" t="s">
        <v>227</v>
      </c>
      <c r="B83" s="325">
        <f>SUM(B84)</f>
        <v>3.6</v>
      </c>
      <c r="C83" s="325">
        <f t="shared" ref="C83:D83" si="5">SUM(C84)</f>
        <v>0</v>
      </c>
      <c r="D83" s="325">
        <f t="shared" si="5"/>
        <v>3.6</v>
      </c>
      <c r="E83" s="325">
        <f>SUM(D83-B83)</f>
        <v>0</v>
      </c>
      <c r="F83" s="325">
        <f>SUM(D83-(B83+C83))</f>
        <v>0</v>
      </c>
    </row>
    <row r="84" spans="1:6" ht="14.25" x14ac:dyDescent="0.2">
      <c r="A84" s="139" t="s">
        <v>228</v>
      </c>
      <c r="B84" s="138">
        <v>3.6</v>
      </c>
      <c r="C84" s="138">
        <v>0</v>
      </c>
      <c r="D84" s="140">
        <v>3.6</v>
      </c>
      <c r="E84" s="307">
        <f>D84-B84</f>
        <v>0</v>
      </c>
      <c r="F84" s="307">
        <f>D84-B84-C84</f>
        <v>0</v>
      </c>
    </row>
    <row r="85" spans="1:6" ht="14.25" x14ac:dyDescent="0.2">
      <c r="A85" s="10"/>
      <c r="B85" s="241"/>
      <c r="C85" s="241"/>
      <c r="D85" s="240"/>
      <c r="E85" s="315"/>
      <c r="F85" s="315"/>
    </row>
    <row r="86" spans="1:6" ht="14.25" x14ac:dyDescent="0.2">
      <c r="A86" s="221" t="s">
        <v>12</v>
      </c>
      <c r="B86" s="291"/>
      <c r="C86" s="293"/>
      <c r="D86" s="294"/>
      <c r="E86" s="316">
        <f>E83+E80+E29+E25+E21+E4</f>
        <v>-3.6999999999999078</v>
      </c>
      <c r="F86" s="316">
        <f>F83+F80+F29+F25+F21+F4</f>
        <v>-12.099999999999907</v>
      </c>
    </row>
    <row r="87" spans="1:6" ht="14.25" x14ac:dyDescent="0.2">
      <c r="A87" s="221" t="s">
        <v>15</v>
      </c>
      <c r="B87" s="292"/>
      <c r="C87" s="292"/>
      <c r="D87" s="295"/>
      <c r="E87" s="322">
        <f>E51+E8</f>
        <v>20.099999999999994</v>
      </c>
      <c r="F87" s="322">
        <f>F51+F8</f>
        <v>13.5</v>
      </c>
    </row>
    <row r="88" spans="1:6" ht="16.5" thickBot="1" x14ac:dyDescent="0.25">
      <c r="A88" s="222" t="s">
        <v>0</v>
      </c>
      <c r="B88" s="179">
        <f>SUM(B4+B8+B21+B25+B29+B51+B80+B83)</f>
        <v>853</v>
      </c>
      <c r="C88" s="179">
        <f>SUM(C4+C8+C21+C25+C29+C51+C80+C83)</f>
        <v>15</v>
      </c>
      <c r="D88" s="179">
        <f>SUM(D4+D8+D21+D25+D29+D51+D80+D83)</f>
        <v>869.40000000000009</v>
      </c>
      <c r="E88" s="317">
        <f>SUM(E86+E87)</f>
        <v>16.400000000000087</v>
      </c>
      <c r="F88" s="317">
        <f>SUM(F86+F87)</f>
        <v>1.4000000000000927</v>
      </c>
    </row>
    <row r="90" spans="1:6" x14ac:dyDescent="0.2">
      <c r="A90" s="175" t="s">
        <v>100</v>
      </c>
      <c r="E90" s="3">
        <f>E83+E80+E51+E29+E25+E21+E8+E4</f>
        <v>16.400000000000084</v>
      </c>
    </row>
    <row r="94" spans="1:6" x14ac:dyDescent="0.2">
      <c r="A94" s="361" t="s">
        <v>229</v>
      </c>
      <c r="B94" s="3" t="s">
        <v>230</v>
      </c>
    </row>
  </sheetData>
  <dataConsolidate>
    <dataRefs count="1">
      <dataRef ref="H5:H6" sheet="S &amp; S (3)"/>
    </dataRefs>
  </dataConsolidate>
  <mergeCells count="6">
    <mergeCell ref="B2:B3"/>
    <mergeCell ref="C2:C3"/>
    <mergeCell ref="D2:D3"/>
    <mergeCell ref="E2:F2"/>
    <mergeCell ref="A1:F1"/>
    <mergeCell ref="A2:A3"/>
  </mergeCells>
  <pageMargins left="0.51181102362204722" right="0.51181102362204722" top="0.55118110236220474" bottom="0.55118110236220474" header="0" footer="0"/>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5" id="{2B84399E-0FFC-49F4-8A78-3921825BCFCA}">
            <x14:iconSet custom="1">
              <x14:cfvo type="percent">
                <xm:f>0</xm:f>
              </x14:cfvo>
              <x14:cfvo type="num">
                <xm:f>0</xm:f>
              </x14:cfvo>
              <x14:cfvo type="num" gte="0">
                <xm:f>0</xm:f>
              </x14:cfvo>
              <x14:cfIcon iconSet="3TrafficLights1" iconId="2"/>
              <x14:cfIcon iconSet="3TrafficLights1" iconId="2"/>
              <x14:cfIcon iconSet="3TrafficLights1" iconId="0"/>
            </x14:iconSet>
          </x14:cfRule>
          <xm:sqref>E88:F88</xm:sqref>
        </x14:conditionalFormatting>
        <x14:conditionalFormatting xmlns:xm="http://schemas.microsoft.com/office/excel/2006/main">
          <x14:cfRule type="iconSet" priority="16" id="{241C70AF-B8ED-4368-A918-9D3FC1BD4E43}">
            <x14:iconSet custom="1">
              <x14:cfvo type="percent">
                <xm:f>0</xm:f>
              </x14:cfvo>
              <x14:cfvo type="num">
                <xm:f>0</xm:f>
              </x14:cfvo>
              <x14:cfvo type="num" gte="0">
                <xm:f>0</xm:f>
              </x14:cfvo>
              <x14:cfIcon iconSet="3TrafficLights1" iconId="2"/>
              <x14:cfIcon iconSet="3TrafficLights1" iconId="2"/>
              <x14:cfIcon iconSet="3TrafficLights1" iconId="0"/>
            </x14:iconSet>
          </x14:cfRule>
          <xm:sqref>E30:F30 F31:F32</xm:sqref>
        </x14:conditionalFormatting>
        <x14:conditionalFormatting xmlns:xm="http://schemas.microsoft.com/office/excel/2006/main">
          <x14:cfRule type="iconSet" priority="14" id="{F2DA8328-E728-462B-A5A1-1FCAD460DA19}">
            <x14:iconSet custom="1">
              <x14:cfvo type="percent">
                <xm:f>0</xm:f>
              </x14:cfvo>
              <x14:cfvo type="num">
                <xm:f>0</xm:f>
              </x14:cfvo>
              <x14:cfvo type="num" gte="0">
                <xm:f>0</xm:f>
              </x14:cfvo>
              <x14:cfIcon iconSet="3TrafficLights1" iconId="2"/>
              <x14:cfIcon iconSet="3TrafficLights1" iconId="2"/>
              <x14:cfIcon iconSet="3TrafficLights1" iconId="0"/>
            </x14:iconSet>
          </x14:cfRule>
          <xm:sqref>E6:F6</xm:sqref>
        </x14:conditionalFormatting>
        <x14:conditionalFormatting xmlns:xm="http://schemas.microsoft.com/office/excel/2006/main">
          <x14:cfRule type="iconSet" priority="13" id="{0DD2B129-D508-47CA-A955-7B83CFB4C203}">
            <x14:iconSet custom="1">
              <x14:cfvo type="percent">
                <xm:f>0</xm:f>
              </x14:cfvo>
              <x14:cfvo type="num">
                <xm:f>0</xm:f>
              </x14:cfvo>
              <x14:cfvo type="num" gte="0">
                <xm:f>0</xm:f>
              </x14:cfvo>
              <x14:cfIcon iconSet="3TrafficLights1" iconId="2"/>
              <x14:cfIcon iconSet="3TrafficLights1" iconId="2"/>
              <x14:cfIcon iconSet="3TrafficLights1" iconId="0"/>
            </x14:iconSet>
          </x14:cfRule>
          <xm:sqref>F55</xm:sqref>
        </x14:conditionalFormatting>
        <x14:conditionalFormatting xmlns:xm="http://schemas.microsoft.com/office/excel/2006/main">
          <x14:cfRule type="iconSet" priority="12" id="{000DF431-42FE-4E6B-BC79-05E553733FCB}">
            <x14:iconSet custom="1">
              <x14:cfvo type="percent">
                <xm:f>0</xm:f>
              </x14:cfvo>
              <x14:cfvo type="num">
                <xm:f>0</xm:f>
              </x14:cfvo>
              <x14:cfvo type="num" gte="0">
                <xm:f>0</xm:f>
              </x14:cfvo>
              <x14:cfIcon iconSet="3TrafficLights1" iconId="2"/>
              <x14:cfIcon iconSet="3TrafficLights1" iconId="2"/>
              <x14:cfIcon iconSet="3TrafficLights1" iconId="0"/>
            </x14:iconSet>
          </x14:cfRule>
          <xm:sqref>E63:F63</xm:sqref>
        </x14:conditionalFormatting>
        <x14:conditionalFormatting xmlns:xm="http://schemas.microsoft.com/office/excel/2006/main">
          <x14:cfRule type="iconSet" priority="17" id="{757EB73F-5CFD-4A9C-85F9-ED1BDB28648A}">
            <x14:iconSet custom="1">
              <x14:cfvo type="percent">
                <xm:f>0</xm:f>
              </x14:cfvo>
              <x14:cfvo type="num">
                <xm:f>0</xm:f>
              </x14:cfvo>
              <x14:cfvo type="num" gte="0">
                <xm:f>0</xm:f>
              </x14:cfvo>
              <x14:cfIcon iconSet="3TrafficLights1" iconId="2"/>
              <x14:cfIcon iconSet="3TrafficLights1" iconId="2"/>
              <x14:cfIcon iconSet="3TrafficLights1" iconId="0"/>
            </x14:iconSet>
          </x14:cfRule>
          <xm:sqref>E84:F85 E29:F29 E4:F5 E54:F54 E78:F79 F56:F58 E12:F20 E7:F10 E34:F52 E64:F71 E73:F74 E81:F82 E59:F62</xm:sqref>
        </x14:conditionalFormatting>
        <x14:conditionalFormatting xmlns:xm="http://schemas.microsoft.com/office/excel/2006/main">
          <x14:cfRule type="iconSet" priority="11" id="{91381282-9226-4243-A5A3-D8811E593AB8}">
            <x14:iconSet custom="1">
              <x14:cfvo type="percent">
                <xm:f>0</xm:f>
              </x14:cfvo>
              <x14:cfvo type="num">
                <xm:f>0</xm:f>
              </x14:cfvo>
              <x14:cfvo type="num" gte="0">
                <xm:f>0</xm:f>
              </x14:cfvo>
              <x14:cfIcon iconSet="3TrafficLights1" iconId="2"/>
              <x14:cfIcon iconSet="3TrafficLights1" iconId="2"/>
              <x14:cfIcon iconSet="3TrafficLights1" iconId="0"/>
            </x14:iconSet>
          </x14:cfRule>
          <xm:sqref>E72:F72</xm:sqref>
        </x14:conditionalFormatting>
        <x14:conditionalFormatting xmlns:xm="http://schemas.microsoft.com/office/excel/2006/main">
          <x14:cfRule type="iconSet" priority="10" id="{3D0AE9E0-FFEB-4858-9BF8-551A6AF1E93F}">
            <x14:iconSet custom="1">
              <x14:cfvo type="percent">
                <xm:f>0</xm:f>
              </x14:cfvo>
              <x14:cfvo type="num">
                <xm:f>0</xm:f>
              </x14:cfvo>
              <x14:cfvo type="num" gte="0">
                <xm:f>0</xm:f>
              </x14:cfvo>
              <x14:cfIcon iconSet="3TrafficLights1" iconId="2"/>
              <x14:cfIcon iconSet="3TrafficLights1" iconId="2"/>
              <x14:cfIcon iconSet="3TrafficLights1" iconId="0"/>
            </x14:iconSet>
          </x14:cfRule>
          <xm:sqref>E26:F27</xm:sqref>
        </x14:conditionalFormatting>
        <x14:conditionalFormatting xmlns:xm="http://schemas.microsoft.com/office/excel/2006/main">
          <x14:cfRule type="iconSet" priority="9" id="{1B8D68DF-940F-4EB0-91FF-88C7CF5F07EE}">
            <x14:iconSet custom="1">
              <x14:cfvo type="percent">
                <xm:f>0</xm:f>
              </x14:cfvo>
              <x14:cfvo type="num">
                <xm:f>0</xm:f>
              </x14:cfvo>
              <x14:cfvo type="num" gte="0">
                <xm:f>0</xm:f>
              </x14:cfvo>
              <x14:cfIcon iconSet="3TrafficLights1" iconId="2"/>
              <x14:cfIcon iconSet="3TrafficLights1" iconId="2"/>
              <x14:cfIcon iconSet="3TrafficLights1" iconId="0"/>
            </x14:iconSet>
          </x14:cfRule>
          <xm:sqref>E25:F25</xm:sqref>
        </x14:conditionalFormatting>
        <x14:conditionalFormatting xmlns:xm="http://schemas.microsoft.com/office/excel/2006/main">
          <x14:cfRule type="iconSet" priority="18" id="{807DF092-01AF-4181-A4D8-25CE747922AB}">
            <x14:iconSet custom="1">
              <x14:cfvo type="percent">
                <xm:f>0</xm:f>
              </x14:cfvo>
              <x14:cfvo type="num">
                <xm:f>0</xm:f>
              </x14:cfvo>
              <x14:cfvo type="num" gte="0">
                <xm:f>0</xm:f>
              </x14:cfvo>
              <x14:cfIcon iconSet="3TrafficLights1" iconId="2"/>
              <x14:cfIcon iconSet="3TrafficLights1" iconId="2"/>
              <x14:cfIcon iconSet="3TrafficLights1" iconId="0"/>
            </x14:iconSet>
          </x14:cfRule>
          <xm:sqref>E28:F28 E22:F24</xm:sqref>
        </x14:conditionalFormatting>
        <x14:conditionalFormatting xmlns:xm="http://schemas.microsoft.com/office/excel/2006/main">
          <x14:cfRule type="iconSet" priority="8" id="{1099BCC2-598E-4F42-BA29-4326F0F5CCF4}">
            <x14:iconSet custom="1">
              <x14:cfvo type="percent">
                <xm:f>0</xm:f>
              </x14:cfvo>
              <x14:cfvo type="num">
                <xm:f>0</xm:f>
              </x14:cfvo>
              <x14:cfvo type="num" gte="0">
                <xm:f>0</xm:f>
              </x14:cfvo>
              <x14:cfIcon iconSet="3TrafficLights1" iconId="2"/>
              <x14:cfIcon iconSet="3TrafficLights1" iconId="2"/>
              <x14:cfIcon iconSet="3TrafficLights1" iconId="0"/>
            </x14:iconSet>
          </x14:cfRule>
          <xm:sqref>E53:F53</xm:sqref>
        </x14:conditionalFormatting>
        <x14:conditionalFormatting xmlns:xm="http://schemas.microsoft.com/office/excel/2006/main">
          <x14:cfRule type="iconSet" priority="7" id="{918B8ABE-F43D-4462-B0EE-C6061CCF8197}">
            <x14:iconSet custom="1">
              <x14:cfvo type="percent">
                <xm:f>0</xm:f>
              </x14:cfvo>
              <x14:cfvo type="num">
                <xm:f>0</xm:f>
              </x14:cfvo>
              <x14:cfvo type="num" gte="0">
                <xm:f>0</xm:f>
              </x14:cfvo>
              <x14:cfIcon iconSet="3TrafficLights1" iconId="2"/>
              <x14:cfIcon iconSet="3TrafficLights1" iconId="2"/>
              <x14:cfIcon iconSet="3TrafficLights1" iconId="0"/>
            </x14:iconSet>
          </x14:cfRule>
          <xm:sqref>E11:F11</xm:sqref>
        </x14:conditionalFormatting>
        <x14:conditionalFormatting xmlns:xm="http://schemas.microsoft.com/office/excel/2006/main">
          <x14:cfRule type="iconSet" priority="6" id="{44F53CE2-445B-4583-97C8-6C573BE5E856}">
            <x14:iconSet custom="1">
              <x14:cfvo type="percent">
                <xm:f>0</xm:f>
              </x14:cfvo>
              <x14:cfvo type="num">
                <xm:f>0</xm:f>
              </x14:cfvo>
              <x14:cfvo type="num" gte="0">
                <xm:f>0</xm:f>
              </x14:cfvo>
              <x14:cfIcon iconSet="3TrafficLights1" iconId="2"/>
              <x14:cfIcon iconSet="3TrafficLights1" iconId="2"/>
              <x14:cfIcon iconSet="3TrafficLights1" iconId="0"/>
            </x14:iconSet>
          </x14:cfRule>
          <xm:sqref>E75:F77</xm:sqref>
        </x14:conditionalFormatting>
        <x14:conditionalFormatting xmlns:xm="http://schemas.microsoft.com/office/excel/2006/main">
          <x14:cfRule type="iconSet" priority="5" id="{87D049CC-1BA7-4B0D-AA29-79BBE5AC74DE}">
            <x14:iconSet custom="1">
              <x14:cfvo type="percent">
                <xm:f>0</xm:f>
              </x14:cfvo>
              <x14:cfvo type="num">
                <xm:f>0</xm:f>
              </x14:cfvo>
              <x14:cfvo type="num" gte="0">
                <xm:f>0</xm:f>
              </x14:cfvo>
              <x14:cfIcon iconSet="3TrafficLights1" iconId="2"/>
              <x14:cfIcon iconSet="3TrafficLights1" iconId="2"/>
              <x14:cfIcon iconSet="3TrafficLights1" iconId="0"/>
            </x14:iconSet>
          </x14:cfRule>
          <xm:sqref>F33</xm:sqref>
        </x14:conditionalFormatting>
        <x14:conditionalFormatting xmlns:xm="http://schemas.microsoft.com/office/excel/2006/main">
          <x14:cfRule type="iconSet" priority="3" id="{7340F017-50EE-4600-8C92-BDDCEACE492F}">
            <x14:iconSet custom="1">
              <x14:cfvo type="percent">
                <xm:f>0</xm:f>
              </x14:cfvo>
              <x14:cfvo type="num">
                <xm:f>0</xm:f>
              </x14:cfvo>
              <x14:cfvo type="num" gte="0">
                <xm:f>0</xm:f>
              </x14:cfvo>
              <x14:cfIcon iconSet="3TrafficLights1" iconId="2"/>
              <x14:cfIcon iconSet="3TrafficLights1" iconId="2"/>
              <x14:cfIcon iconSet="3TrafficLights1" iconId="0"/>
            </x14:iconSet>
          </x14:cfRule>
          <xm:sqref>E55</xm:sqref>
        </x14:conditionalFormatting>
        <x14:conditionalFormatting xmlns:xm="http://schemas.microsoft.com/office/excel/2006/main">
          <x14:cfRule type="iconSet" priority="4" id="{0C6CD3A6-E93B-4260-B94F-5BB6ABF16EC9}">
            <x14:iconSet custom="1">
              <x14:cfvo type="percent">
                <xm:f>0</xm:f>
              </x14:cfvo>
              <x14:cfvo type="num">
                <xm:f>0</xm:f>
              </x14:cfvo>
              <x14:cfvo type="num" gte="0">
                <xm:f>0</xm:f>
              </x14:cfvo>
              <x14:cfIcon iconSet="3TrafficLights1" iconId="2"/>
              <x14:cfIcon iconSet="3TrafficLights1" iconId="2"/>
              <x14:cfIcon iconSet="3TrafficLights1" iconId="0"/>
            </x14:iconSet>
          </x14:cfRule>
          <xm:sqref>E56:E58</xm:sqref>
        </x14:conditionalFormatting>
        <x14:conditionalFormatting xmlns:xm="http://schemas.microsoft.com/office/excel/2006/main">
          <x14:cfRule type="iconSet" priority="2" id="{BF74853D-D997-4975-87F6-33F6C3454409}">
            <x14:iconSet custom="1">
              <x14:cfvo type="percent">
                <xm:f>0</xm:f>
              </x14:cfvo>
              <x14:cfvo type="num">
                <xm:f>0</xm:f>
              </x14:cfvo>
              <x14:cfvo type="num" gte="0">
                <xm:f>0</xm:f>
              </x14:cfvo>
              <x14:cfIcon iconSet="3TrafficLights1" iconId="2"/>
              <x14:cfIcon iconSet="3TrafficLights1" iconId="2"/>
              <x14:cfIcon iconSet="3TrafficLights1" iconId="0"/>
            </x14:iconSet>
          </x14:cfRule>
          <xm:sqref>E31:E32</xm:sqref>
        </x14:conditionalFormatting>
        <x14:conditionalFormatting xmlns:xm="http://schemas.microsoft.com/office/excel/2006/main">
          <x14:cfRule type="iconSet" priority="1" id="{7BF8CB5E-C57A-4754-9D57-2F0DF14227FE}">
            <x14:iconSet custom="1">
              <x14:cfvo type="percent">
                <xm:f>0</xm:f>
              </x14:cfvo>
              <x14:cfvo type="num">
                <xm:f>0</xm:f>
              </x14:cfvo>
              <x14:cfvo type="num" gte="0">
                <xm:f>0</xm:f>
              </x14:cfvo>
              <x14:cfIcon iconSet="3TrafficLights1" iconId="2"/>
              <x14:cfIcon iconSet="3TrafficLights1" iconId="2"/>
              <x14:cfIcon iconSet="3TrafficLights1" iconId="0"/>
            </x14:iconSet>
          </x14:cfRule>
          <xm:sqref>E33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d08b57ff-b9b7-4581-975d-98f87b579a51">1</SortOrder>
    <AccessLevelName xmlns="d08b57ff-b9b7-4581-975d-98f87b579a51">Åben</AccessLevelName>
    <EnclosureFileNumber xmlns="d08b57ff-b9b7-4581-975d-98f87b579a51">129554/18</EnclosureFileNumber>
    <MeetingStartDate xmlns="d08b57ff-b9b7-4581-975d-98f87b579a51">2018-10-09T16:00:00+00:00</MeetingStartDate>
    <AgendaId xmlns="d08b57ff-b9b7-4581-975d-98f87b579a51">8906</AgendaId>
    <AccessLevel xmlns="d08b57ff-b9b7-4581-975d-98f87b579a51">1</AccessLevel>
    <EnclosureType xmlns="d08b57ff-b9b7-4581-975d-98f87b579a51">Enclosure</EnclosureType>
    <CommitteeName xmlns="d08b57ff-b9b7-4581-975d-98f87b579a51">Byrådet</CommitteeName>
    <FusionId xmlns="d08b57ff-b9b7-4581-975d-98f87b579a51">2997603</FusionId>
    <DocumentType xmlns="d08b57ff-b9b7-4581-975d-98f87b579a51"/>
    <AgendaAccessLevelName xmlns="d08b57ff-b9b7-4581-975d-98f87b579a51">Åben</AgendaAccessLevelName>
    <UNC xmlns="d08b57ff-b9b7-4581-975d-98f87b579a51">2733081</UNC>
    <MeetingDateAndTime xmlns="d08b57ff-b9b7-4581-975d-98f87b579a51">09-10-2018 fra 18:00 - 21:45</MeetingDateAndTime>
    <MeetingTitle xmlns="d08b57ff-b9b7-4581-975d-98f87b579a51">09-10-2018</MeetingTitle>
    <MeetingEndDate xmlns="d08b57ff-b9b7-4581-975d-98f87b579a51">2018-10-09T19:45:00+00:00</MeetingEndDate>
    <PWDescription xmlns="d08b57ff-b9b7-4581-975d-98f87b579a51"/>
    <PWFileType xmlns="d08b57ff-b9b7-4581-975d-98f87b579a51">.XLSX</PWFileType>
  </documentManagement>
</p:properties>
</file>

<file path=customXml/itemProps1.xml><?xml version="1.0" encoding="utf-8"?>
<ds:datastoreItem xmlns:ds="http://schemas.openxmlformats.org/officeDocument/2006/customXml" ds:itemID="{C1B64698-6762-467C-A112-1566089ACDA4}"/>
</file>

<file path=customXml/itemProps2.xml><?xml version="1.0" encoding="utf-8"?>
<ds:datastoreItem xmlns:ds="http://schemas.openxmlformats.org/officeDocument/2006/customXml" ds:itemID="{0C1FD923-CA01-4BFA-A4BB-5F67CDF8DD17}"/>
</file>

<file path=customXml/itemProps3.xml><?xml version="1.0" encoding="utf-8"?>
<ds:datastoreItem xmlns:ds="http://schemas.openxmlformats.org/officeDocument/2006/customXml" ds:itemID="{E309AD57-FAE9-4B2D-B00C-37DAD450A6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15</vt:i4>
      </vt:variant>
    </vt:vector>
  </HeadingPairs>
  <TitlesOfParts>
    <vt:vector size="26" baseType="lpstr">
      <vt:lpstr>Tabel 1 - Sml. 1.kv. 2.kv.</vt:lpstr>
      <vt:lpstr>Tabel 2 Fordelt på udvalg</vt:lpstr>
      <vt:lpstr>Tabel 3 Fordelt på udgifter</vt:lpstr>
      <vt:lpstr>Samlet</vt:lpstr>
      <vt:lpstr>Ø &amp; E</vt:lpstr>
      <vt:lpstr>P &amp; T</vt:lpstr>
      <vt:lpstr>B &amp; L</vt:lpstr>
      <vt:lpstr>K &amp; F</vt:lpstr>
      <vt:lpstr>S &amp; S</vt:lpstr>
      <vt:lpstr>A &amp; I</vt:lpstr>
      <vt:lpstr>Ø &amp; E Simpel</vt:lpstr>
      <vt:lpstr>'A &amp; I'!Udskriftsområde</vt:lpstr>
      <vt:lpstr>'B &amp; L'!Udskriftsområde</vt:lpstr>
      <vt:lpstr>'K &amp; F'!Udskriftsområde</vt:lpstr>
      <vt:lpstr>'P &amp; T'!Udskriftsområde</vt:lpstr>
      <vt:lpstr>'S &amp; S'!Udskriftsområde</vt:lpstr>
      <vt:lpstr>Samlet!Udskriftsområde</vt:lpstr>
      <vt:lpstr>'Ø &amp; E'!Udskriftsområde</vt:lpstr>
      <vt:lpstr>'Ø &amp; E Simpel'!Udskriftsområde</vt:lpstr>
      <vt:lpstr>'A &amp; I'!Udskriftstitler</vt:lpstr>
      <vt:lpstr>'B &amp; L'!Udskriftstitler</vt:lpstr>
      <vt:lpstr>'K &amp; F'!Udskriftstitler</vt:lpstr>
      <vt:lpstr>'P &amp; T'!Udskriftstitler</vt:lpstr>
      <vt:lpstr>'S &amp; S'!Udskriftstitler</vt:lpstr>
      <vt:lpstr>'Ø &amp; E'!Udskriftstitler</vt:lpstr>
      <vt:lpstr>'Ø &amp; E Simpel'!Udskriftstitler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BYR-09-10-2018 - Bilag 246.01 Budgetopfølgning 31 august 2018</dc:title>
  <dc:subject>ØVRIGE</dc:subject>
  <dc:creator>JOPE</dc:creator>
  <dc:description>Budgetopfølgning pr. 30. september 2012</dc:description>
  <cp:lastModifiedBy>Lars Risbjerg Nielsen</cp:lastModifiedBy>
  <cp:lastPrinted>2018-09-25T05:35:24Z</cp:lastPrinted>
  <dcterms:created xsi:type="dcterms:W3CDTF">1996-11-12T13:28:11Z</dcterms:created>
  <dcterms:modified xsi:type="dcterms:W3CDTF">2018-10-02T10:42:20Z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